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cursos Humanos\Funcionários CAURS\Cargos e salários\"/>
    </mc:Choice>
  </mc:AlternateContent>
  <bookViews>
    <workbookView xWindow="0" yWindow="0" windowWidth="28800" windowHeight="11835"/>
  </bookViews>
  <sheets>
    <sheet name="JANEIRP 2018" sheetId="18" r:id="rId1"/>
  </sheets>
  <calcPr calcId="152511"/>
</workbook>
</file>

<file path=xl/calcChain.xml><?xml version="1.0" encoding="utf-8"?>
<calcChain xmlns="http://schemas.openxmlformats.org/spreadsheetml/2006/main">
  <c r="F58" i="18" l="1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E58" i="18"/>
  <c r="D58" i="18"/>
  <c r="C58" i="18"/>
  <c r="J49" i="18" l="1"/>
  <c r="H49" i="18"/>
  <c r="D49" i="18"/>
  <c r="J48" i="18"/>
  <c r="H48" i="18"/>
  <c r="D48" i="18"/>
  <c r="L47" i="18"/>
  <c r="K44" i="18"/>
  <c r="J44" i="18"/>
  <c r="H44" i="18"/>
  <c r="D44" i="18"/>
  <c r="S42" i="18"/>
  <c r="J40" i="18"/>
  <c r="H40" i="18"/>
  <c r="D40" i="18"/>
  <c r="H39" i="18"/>
  <c r="H35" i="18"/>
  <c r="J34" i="18"/>
  <c r="H34" i="18"/>
  <c r="F34" i="18"/>
  <c r="D34" i="18"/>
  <c r="J28" i="18"/>
  <c r="H28" i="18"/>
  <c r="D28" i="18"/>
  <c r="S6" i="18"/>
  <c r="S24" i="18"/>
  <c r="J24" i="18"/>
  <c r="H24" i="18"/>
  <c r="D24" i="18"/>
  <c r="D21" i="18"/>
  <c r="S18" i="18"/>
  <c r="J18" i="18"/>
  <c r="D18" i="18"/>
  <c r="K12" i="18"/>
  <c r="D12" i="18"/>
  <c r="D10" i="18"/>
  <c r="S25" i="18" l="1"/>
  <c r="S22" i="18" l="1"/>
  <c r="S15" i="18" l="1"/>
  <c r="S8" i="18" l="1"/>
  <c r="S19" i="18" l="1"/>
  <c r="S41" i="18" l="1"/>
  <c r="S47" i="18" l="1"/>
  <c r="S12" i="18" l="1"/>
  <c r="S57" i="18" l="1"/>
  <c r="S56" i="18"/>
  <c r="S55" i="18"/>
  <c r="S54" i="18"/>
  <c r="S53" i="18"/>
  <c r="S52" i="18"/>
  <c r="S51" i="18"/>
  <c r="S50" i="18"/>
  <c r="S49" i="18"/>
  <c r="S48" i="18"/>
  <c r="S46" i="18"/>
  <c r="S45" i="18"/>
  <c r="S44" i="18"/>
  <c r="S43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3" i="18"/>
  <c r="S20" i="18"/>
  <c r="S17" i="18"/>
  <c r="S16" i="18"/>
  <c r="S14" i="18"/>
  <c r="S13" i="18"/>
  <c r="S11" i="18"/>
  <c r="S9" i="18"/>
  <c r="S7" i="18"/>
</calcChain>
</file>

<file path=xl/sharedStrings.xml><?xml version="1.0" encoding="utf-8"?>
<sst xmlns="http://schemas.openxmlformats.org/spreadsheetml/2006/main" count="125" uniqueCount="97">
  <si>
    <t>Marindia Izabel Girardello</t>
  </si>
  <si>
    <t>Eduardo Bimbi</t>
  </si>
  <si>
    <t>Assessor Especial da Presidência</t>
  </si>
  <si>
    <t>Cheila da Silva Chagas</t>
  </si>
  <si>
    <t>Gerente Financeiro</t>
  </si>
  <si>
    <t>Carla Ribeiro de Carvalho</t>
  </si>
  <si>
    <t>Gerente Administrativo</t>
  </si>
  <si>
    <t>Josiane Cristina Bernardi</t>
  </si>
  <si>
    <t>Chefe de Gabinete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</si>
  <si>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</si>
  <si>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</si>
  <si>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</si>
  <si>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</si>
  <si>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</si>
  <si>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</si>
  <si>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</si>
  <si>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</si>
  <si>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</si>
  <si>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</si>
  <si>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</si>
  <si>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</si>
  <si>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</si>
  <si>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</si>
  <si>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</si>
  <si>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</si>
  <si>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</si>
  <si>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</si>
  <si>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</si>
  <si>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</si>
  <si>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</si>
  <si>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</si>
  <si>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</si>
  <si>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</si>
  <si>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</si>
  <si>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</si>
  <si>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</si>
  <si>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</si>
  <si>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</si>
  <si>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</si>
  <si>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</si>
  <si>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</si>
  <si>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</si>
  <si>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</si>
  <si>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</si>
  <si>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</si>
  <si>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</si>
  <si>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</si>
  <si>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</si>
  <si>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</si>
  <si>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</si>
  <si>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</si>
  <si>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</si>
  <si>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</si>
  <si>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</si>
  <si>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</si>
  <si>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</si>
  <si>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</si>
  <si>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</si>
  <si>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</si>
  <si>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</si>
  <si>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</si>
  <si>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</si>
  <si>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</si>
  <si>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</si>
  <si>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</si>
  <si>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</si>
  <si>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</si>
  <si>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</si>
  <si>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</si>
  <si>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Coordenadora de Atendimento, PF e PJ</t>
  </si>
  <si>
    <t>Supervisora de Unidade de Memorial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</si>
  <si>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</si>
  <si>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</si>
  <si>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</si>
  <si>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</si>
  <si>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</si>
  <si>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</si>
  <si>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</si>
  <si>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</si>
  <si>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</si>
  <si>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</si>
  <si>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</si>
  <si>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</si>
  <si>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</si>
  <si>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</si>
  <si>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</si>
  <si>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</si>
  <si>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Cleci Luciano Bargas</t>
  </si>
  <si>
    <t>Gerente Jurídico</t>
  </si>
  <si>
    <t>Amanda Elisa Barros Gehrke</t>
  </si>
  <si>
    <t>Cezar Eduardo Rieger</t>
  </si>
  <si>
    <t>Eduardo Meira Pilau</t>
  </si>
  <si>
    <t>I.R.R.F.</t>
  </si>
  <si>
    <t>QUADRO GERAL DE FUNCIONÁRIOS ATIVOS - CARGOS E SALÁRIOS JANEIRO 2018</t>
  </si>
  <si>
    <t>AUXÍLIO CRECHE</t>
  </si>
  <si>
    <t>DESC. CONV. MÉDICO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</si>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</sst>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left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2" xfId="1" applyFont="1" applyFill="1" applyBorder="1"/>
    <xf numFmtId="44" fontId="3" fillId="0" borderId="2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2" borderId="1" xfId="0" applyNumberFormat="1" applyFill="1" applyBorder="1"/>
    <xf numFmtId="44" fontId="0" fillId="2" borderId="1" xfId="0" applyNumberFormat="1" applyFill="1" applyBorder="1"/>
    <xf numFmtId="0" fontId="2" fillId="2" borderId="1" xfId="0" applyFont="1" applyFill="1" applyBorder="1" applyAlignment="1">
      <alignment horizontal="righ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8"/>
  <sheetViews>
    <sheetView tabSelected="1" view="pageLayout" topLeftCell="C46" zoomScaleNormal="100" workbookViewId="0">
      <selection activeCell="A59" sqref="A59"/>
    </sheetView>
  </sheetViews>
  <sheetFormatPr defaultColWidth="73" defaultRowHeight="15" x14ac:dyDescent="0.25"/>
  <cols>
    <col min="1" max="1" width="38.5703125" style="5" bestFit="1" customWidth="1"/>
    <col min="2" max="2" width="45.5703125" style="5" bestFit="1" customWidth="1"/>
    <col min="3" max="3" width="12.7109375" style="5" bestFit="1" customWidth="1"/>
    <col min="4" max="4" width="13.28515625" style="5" customWidth="1"/>
    <col min="5" max="5" width="13.28515625" style="5" bestFit="1" customWidth="1"/>
    <col min="6" max="6" width="12.140625" style="5" bestFit="1" customWidth="1"/>
    <col min="7" max="7" width="13.140625" style="5" customWidth="1"/>
    <col min="8" max="8" width="12.140625" style="5" bestFit="1" customWidth="1"/>
    <col min="9" max="9" width="13.28515625" style="5" bestFit="1" customWidth="1"/>
    <col min="10" max="10" width="15.42578125" style="5" customWidth="1"/>
    <col min="11" max="11" width="13.28515625" style="5" bestFit="1" customWidth="1"/>
    <col min="12" max="12" width="12.140625" style="5" bestFit="1" customWidth="1"/>
    <col min="13" max="13" width="12.28515625" style="5" customWidth="1"/>
    <col min="14" max="14" width="12.5703125" style="5" customWidth="1"/>
    <col min="15" max="15" width="12.7109375" style="5" customWidth="1"/>
    <col min="16" max="16" width="12.5703125" style="5" customWidth="1"/>
    <col min="17" max="18" width="13.28515625" style="5" bestFit="1" customWidth="1"/>
    <col min="19" max="19" width="17" style="5" customWidth="1"/>
    <col min="20" max="16384" width="73" style="5"/>
  </cols>
  <sheetData>
    <row r="3" spans="1:19" ht="21" x14ac:dyDescent="0.35">
      <c r="A3" s="21" t="s">
        <v>93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35.25" customHeight="1" thickBot="1" x14ac:dyDescent="0.3">
      <c r="A5" s="18" t="s">
        <v>43</v>
      </c>
      <c r="B5" s="18" t="s">
        <v>75</v>
      </c>
      <c r="C5" s="19" t="s">
        <v>74</v>
      </c>
      <c r="D5" s="19" t="s">
        <v>76</v>
      </c>
      <c r="E5" s="19" t="s">
        <v>77</v>
      </c>
      <c r="F5" s="19" t="s">
        <v>78</v>
      </c>
      <c r="G5" s="20" t="s">
        <v>79</v>
      </c>
      <c r="H5" s="19" t="s">
        <v>80</v>
      </c>
      <c r="I5" s="19" t="s">
        <v>65</v>
      </c>
      <c r="J5" s="19" t="s">
        <v>81</v>
      </c>
      <c r="K5" s="19" t="s">
        <v>92</v>
      </c>
      <c r="L5" s="19" t="s">
        <v>82</v>
      </c>
      <c r="M5" s="19" t="s">
        <v>83</v>
      </c>
      <c r="N5" s="19" t="s">
        <v>84</v>
      </c>
      <c r="O5" s="19" t="s">
        <v>95</v>
      </c>
      <c r="P5" s="19" t="s">
        <v>94</v>
      </c>
      <c r="Q5" s="19" t="s">
        <v>85</v>
      </c>
      <c r="R5" s="19" t="s">
        <v>44</v>
      </c>
      <c r="S5" s="19" t="s">
        <v>45</v>
      </c>
    </row>
    <row r="6" spans="1:19" x14ac:dyDescent="0.25">
      <c r="A6" s="12" t="s">
        <v>31</v>
      </c>
      <c r="B6" s="13" t="s">
        <v>32</v>
      </c>
      <c r="C6" s="14">
        <v>2335.2399999999998</v>
      </c>
      <c r="D6" s="4">
        <v>0</v>
      </c>
      <c r="E6" s="4">
        <v>0</v>
      </c>
      <c r="F6" s="4">
        <v>716.22</v>
      </c>
      <c r="G6" s="4">
        <v>183.7</v>
      </c>
      <c r="H6" s="4">
        <v>0</v>
      </c>
      <c r="I6" s="4">
        <v>2336.16</v>
      </c>
      <c r="J6" s="4">
        <v>210.17</v>
      </c>
      <c r="K6" s="4">
        <v>16.579999999999998</v>
      </c>
      <c r="L6" s="4">
        <v>0</v>
      </c>
      <c r="M6" s="4">
        <v>35.880000000000003</v>
      </c>
      <c r="N6" s="4">
        <v>140.11000000000001</v>
      </c>
      <c r="O6" s="4">
        <v>28</v>
      </c>
      <c r="P6" s="4">
        <v>0</v>
      </c>
      <c r="Q6" s="4">
        <v>0</v>
      </c>
      <c r="R6" s="3">
        <v>431.16</v>
      </c>
      <c r="S6" s="3">
        <f>I6-R6</f>
        <v>1904.9999999999998</v>
      </c>
    </row>
    <row r="7" spans="1:19" x14ac:dyDescent="0.25">
      <c r="A7" s="1" t="s">
        <v>9</v>
      </c>
      <c r="B7" s="2" t="s">
        <v>88</v>
      </c>
      <c r="C7" s="6">
        <v>5357.3</v>
      </c>
      <c r="D7" s="3">
        <v>0</v>
      </c>
      <c r="E7" s="3">
        <v>6038.39</v>
      </c>
      <c r="F7" s="4">
        <v>716.22</v>
      </c>
      <c r="G7" s="3">
        <v>0</v>
      </c>
      <c r="H7" s="4">
        <v>0</v>
      </c>
      <c r="I7" s="3">
        <v>11396.56</v>
      </c>
      <c r="J7" s="4">
        <v>621.03</v>
      </c>
      <c r="K7" s="4">
        <v>2093.67</v>
      </c>
      <c r="L7" s="4">
        <v>0</v>
      </c>
      <c r="M7" s="4">
        <v>35.880000000000003</v>
      </c>
      <c r="N7" s="4">
        <v>0</v>
      </c>
      <c r="O7" s="4">
        <v>37.04</v>
      </c>
      <c r="P7" s="4">
        <v>0</v>
      </c>
      <c r="Q7" s="4">
        <v>0</v>
      </c>
      <c r="R7" s="3">
        <v>2827.56</v>
      </c>
      <c r="S7" s="3">
        <f>I7-R7</f>
        <v>8569</v>
      </c>
    </row>
    <row r="8" spans="1:19" x14ac:dyDescent="0.25">
      <c r="A8" s="1" t="s">
        <v>89</v>
      </c>
      <c r="B8" s="2" t="s">
        <v>16</v>
      </c>
      <c r="C8" s="6">
        <v>8046.39</v>
      </c>
      <c r="D8" s="4">
        <v>0</v>
      </c>
      <c r="E8" s="4">
        <v>0</v>
      </c>
      <c r="F8" s="4">
        <v>591.66</v>
      </c>
      <c r="G8" s="4">
        <v>0</v>
      </c>
      <c r="H8" s="4">
        <v>3.02</v>
      </c>
      <c r="I8" s="4">
        <v>8050.09</v>
      </c>
      <c r="J8" s="4">
        <v>621.03</v>
      </c>
      <c r="K8" s="4">
        <v>1173.5999999999999</v>
      </c>
      <c r="L8" s="4">
        <v>0</v>
      </c>
      <c r="M8" s="4">
        <v>29.64</v>
      </c>
      <c r="N8" s="4">
        <v>0</v>
      </c>
      <c r="O8" s="4">
        <v>32.21</v>
      </c>
      <c r="P8" s="4">
        <v>0</v>
      </c>
      <c r="Q8" s="4">
        <v>0</v>
      </c>
      <c r="R8" s="3">
        <v>1857.09</v>
      </c>
      <c r="S8" s="3">
        <f>I8-R8</f>
        <v>6193</v>
      </c>
    </row>
    <row r="9" spans="1:19" x14ac:dyDescent="0.25">
      <c r="A9" s="1" t="s">
        <v>15</v>
      </c>
      <c r="B9" s="2" t="s">
        <v>16</v>
      </c>
      <c r="C9" s="6">
        <v>8453.5300000000007</v>
      </c>
      <c r="D9" s="4">
        <v>0</v>
      </c>
      <c r="E9" s="4">
        <v>0</v>
      </c>
      <c r="F9" s="4">
        <v>716.22</v>
      </c>
      <c r="G9" s="4">
        <v>0</v>
      </c>
      <c r="H9" s="4">
        <v>91.3</v>
      </c>
      <c r="I9" s="4">
        <v>8562.6</v>
      </c>
      <c r="J9" s="4">
        <v>621.03</v>
      </c>
      <c r="K9" s="4">
        <v>1314.51</v>
      </c>
      <c r="L9" s="4">
        <v>0</v>
      </c>
      <c r="M9" s="4">
        <v>35.880000000000003</v>
      </c>
      <c r="N9" s="4">
        <v>0</v>
      </c>
      <c r="O9" s="4">
        <v>28</v>
      </c>
      <c r="P9" s="4">
        <v>0</v>
      </c>
      <c r="Q9" s="4">
        <v>0</v>
      </c>
      <c r="R9" s="3">
        <v>1999.6</v>
      </c>
      <c r="S9" s="3">
        <f>I9-R9</f>
        <v>6563</v>
      </c>
    </row>
    <row r="10" spans="1:19" x14ac:dyDescent="0.25">
      <c r="A10" s="1" t="s">
        <v>59</v>
      </c>
      <c r="B10" s="2" t="s">
        <v>14</v>
      </c>
      <c r="C10" s="8">
        <v>740.96</v>
      </c>
      <c r="D10" s="3">
        <f>1481.8+494.77</f>
        <v>1976.57</v>
      </c>
      <c r="E10" s="3">
        <v>0</v>
      </c>
      <c r="F10" s="4">
        <v>716.22</v>
      </c>
      <c r="G10" s="3">
        <v>119.4</v>
      </c>
      <c r="H10" s="4">
        <v>2.11</v>
      </c>
      <c r="I10" s="3">
        <v>2720.1</v>
      </c>
      <c r="J10" s="4">
        <v>244.8</v>
      </c>
      <c r="K10" s="4">
        <v>0</v>
      </c>
      <c r="L10" s="4">
        <v>0</v>
      </c>
      <c r="M10" s="4">
        <v>35.880000000000003</v>
      </c>
      <c r="N10" s="4">
        <v>44.46</v>
      </c>
      <c r="O10" s="4">
        <v>24.35</v>
      </c>
      <c r="P10" s="4">
        <v>0</v>
      </c>
      <c r="Q10" s="4">
        <v>1800.98</v>
      </c>
      <c r="R10" s="3">
        <v>2151.1</v>
      </c>
      <c r="S10" s="3">
        <v>569</v>
      </c>
    </row>
    <row r="11" spans="1:19" x14ac:dyDescent="0.25">
      <c r="A11" s="1" t="s">
        <v>28</v>
      </c>
      <c r="B11" s="2" t="s">
        <v>19</v>
      </c>
      <c r="C11" s="3">
        <v>5357.3</v>
      </c>
      <c r="D11" s="3">
        <v>0</v>
      </c>
      <c r="E11" s="3">
        <v>0</v>
      </c>
      <c r="F11" s="4">
        <v>716.22</v>
      </c>
      <c r="G11" s="3">
        <v>0</v>
      </c>
      <c r="H11" s="4">
        <v>0</v>
      </c>
      <c r="I11" s="3">
        <v>5357.35</v>
      </c>
      <c r="J11" s="4">
        <v>589.15</v>
      </c>
      <c r="K11" s="4">
        <v>441.51</v>
      </c>
      <c r="L11" s="4">
        <v>1.34</v>
      </c>
      <c r="M11" s="4">
        <v>35.880000000000003</v>
      </c>
      <c r="N11" s="4">
        <v>0</v>
      </c>
      <c r="O11" s="4">
        <v>32.21</v>
      </c>
      <c r="P11" s="4">
        <v>0</v>
      </c>
      <c r="Q11" s="4">
        <v>0</v>
      </c>
      <c r="R11" s="3">
        <v>1140.3499999999999</v>
      </c>
      <c r="S11" s="3">
        <f t="shared" ref="S11:S20" si="0">I11-R11</f>
        <v>4217</v>
      </c>
    </row>
    <row r="12" spans="1:19" x14ac:dyDescent="0.25">
      <c r="A12" s="1" t="s">
        <v>21</v>
      </c>
      <c r="B12" s="2" t="s">
        <v>22</v>
      </c>
      <c r="C12" s="6">
        <v>4285.84</v>
      </c>
      <c r="D12" s="3">
        <f>1071.52+363.91</f>
        <v>1435.43</v>
      </c>
      <c r="E12" s="3">
        <v>0</v>
      </c>
      <c r="F12" s="4">
        <v>716.22</v>
      </c>
      <c r="G12" s="3">
        <v>0</v>
      </c>
      <c r="H12" s="4">
        <v>16.29</v>
      </c>
      <c r="I12" s="3">
        <v>5741.87</v>
      </c>
      <c r="J12" s="4">
        <v>490.02</v>
      </c>
      <c r="K12" s="4">
        <f>284.29+131.01</f>
        <v>415.3</v>
      </c>
      <c r="L12" s="4">
        <v>71.52</v>
      </c>
      <c r="M12" s="4">
        <v>35.880000000000003</v>
      </c>
      <c r="N12" s="4">
        <v>0</v>
      </c>
      <c r="O12" s="4">
        <v>37.04</v>
      </c>
      <c r="P12" s="4">
        <v>0</v>
      </c>
      <c r="Q12" s="4">
        <v>1324.62</v>
      </c>
      <c r="R12" s="3">
        <v>2373.87</v>
      </c>
      <c r="S12" s="3">
        <f t="shared" si="0"/>
        <v>3368</v>
      </c>
    </row>
    <row r="13" spans="1:19" x14ac:dyDescent="0.25">
      <c r="A13" s="1" t="s">
        <v>5</v>
      </c>
      <c r="B13" s="2" t="s">
        <v>6</v>
      </c>
      <c r="C13" s="9">
        <v>11395.69</v>
      </c>
      <c r="D13" s="3">
        <v>0</v>
      </c>
      <c r="E13" s="3">
        <v>0</v>
      </c>
      <c r="F13" s="4">
        <v>716.22</v>
      </c>
      <c r="G13" s="3">
        <v>0</v>
      </c>
      <c r="H13" s="4">
        <v>0</v>
      </c>
      <c r="I13" s="3">
        <v>11395.7</v>
      </c>
      <c r="J13" s="4">
        <v>621.03</v>
      </c>
      <c r="K13" s="4">
        <v>2093.67</v>
      </c>
      <c r="L13" s="4">
        <v>0</v>
      </c>
      <c r="M13" s="4">
        <v>35.880000000000003</v>
      </c>
      <c r="N13" s="4">
        <v>0</v>
      </c>
      <c r="O13" s="4">
        <v>51.99</v>
      </c>
      <c r="P13" s="4">
        <v>0</v>
      </c>
      <c r="Q13" s="4">
        <v>0</v>
      </c>
      <c r="R13" s="3">
        <v>2882.7</v>
      </c>
      <c r="S13" s="3">
        <f t="shared" si="0"/>
        <v>8513</v>
      </c>
    </row>
    <row r="14" spans="1:19" x14ac:dyDescent="0.25">
      <c r="A14" s="1" t="s">
        <v>23</v>
      </c>
      <c r="B14" s="2" t="s">
        <v>16</v>
      </c>
      <c r="C14" s="6">
        <v>5635.6</v>
      </c>
      <c r="D14" s="3">
        <v>0</v>
      </c>
      <c r="E14" s="3">
        <v>3798.6</v>
      </c>
      <c r="F14" s="4">
        <v>716.22</v>
      </c>
      <c r="G14" s="3">
        <v>0</v>
      </c>
      <c r="H14" s="4">
        <v>0</v>
      </c>
      <c r="I14" s="3">
        <v>9434.2199999999993</v>
      </c>
      <c r="J14" s="4">
        <v>621.03</v>
      </c>
      <c r="K14" s="4">
        <v>1551.7</v>
      </c>
      <c r="L14" s="4">
        <v>9.3000000000000007</v>
      </c>
      <c r="M14" s="4">
        <v>35.880000000000003</v>
      </c>
      <c r="N14" s="4">
        <v>0</v>
      </c>
      <c r="O14" s="4">
        <v>37.04</v>
      </c>
      <c r="P14" s="4">
        <v>0</v>
      </c>
      <c r="Q14" s="4">
        <v>0</v>
      </c>
      <c r="R14" s="3">
        <v>2255.2199999999998</v>
      </c>
      <c r="S14" s="3">
        <f t="shared" si="0"/>
        <v>7179</v>
      </c>
    </row>
    <row r="15" spans="1:19" x14ac:dyDescent="0.25">
      <c r="A15" s="1" t="s">
        <v>90</v>
      </c>
      <c r="B15" s="2" t="s">
        <v>71</v>
      </c>
      <c r="C15" s="9">
        <v>7197.28</v>
      </c>
      <c r="D15" s="3">
        <v>0</v>
      </c>
      <c r="E15" s="3">
        <v>0</v>
      </c>
      <c r="F15" s="4">
        <v>716.22</v>
      </c>
      <c r="G15" s="3">
        <v>0</v>
      </c>
      <c r="H15" s="3">
        <v>129.55000000000001</v>
      </c>
      <c r="I15" s="3">
        <v>7352.6</v>
      </c>
      <c r="J15" s="4">
        <v>621.03</v>
      </c>
      <c r="K15" s="4">
        <v>981.59</v>
      </c>
      <c r="L15" s="4">
        <v>0</v>
      </c>
      <c r="M15" s="4">
        <v>35.880000000000003</v>
      </c>
      <c r="N15" s="4">
        <v>0</v>
      </c>
      <c r="O15" s="4">
        <v>67.599999999999994</v>
      </c>
      <c r="P15" s="4">
        <v>0</v>
      </c>
      <c r="Q15" s="4">
        <v>0</v>
      </c>
      <c r="R15" s="3">
        <v>1825.6</v>
      </c>
      <c r="S15" s="3">
        <f t="shared" si="0"/>
        <v>5527</v>
      </c>
    </row>
    <row r="16" spans="1:19" x14ac:dyDescent="0.25">
      <c r="A16" s="1" t="s">
        <v>3</v>
      </c>
      <c r="B16" s="2" t="s">
        <v>4</v>
      </c>
      <c r="C16" s="9">
        <v>11395.69</v>
      </c>
      <c r="D16" s="3">
        <v>0</v>
      </c>
      <c r="E16" s="3">
        <v>0</v>
      </c>
      <c r="F16" s="4">
        <v>716.22</v>
      </c>
      <c r="G16" s="3">
        <v>0</v>
      </c>
      <c r="H16" s="4">
        <v>0</v>
      </c>
      <c r="I16" s="3">
        <v>11396.38</v>
      </c>
      <c r="J16" s="4">
        <v>621.03</v>
      </c>
      <c r="K16" s="4">
        <v>2093.67</v>
      </c>
      <c r="L16" s="4">
        <v>0</v>
      </c>
      <c r="M16" s="4">
        <v>35.979999999999997</v>
      </c>
      <c r="N16" s="4">
        <v>0</v>
      </c>
      <c r="O16" s="4">
        <v>39.65</v>
      </c>
      <c r="P16" s="4">
        <v>0</v>
      </c>
      <c r="Q16" s="4">
        <v>0</v>
      </c>
      <c r="R16" s="3">
        <v>2823.38</v>
      </c>
      <c r="S16" s="3">
        <f t="shared" si="0"/>
        <v>8573</v>
      </c>
    </row>
    <row r="17" spans="1:19" x14ac:dyDescent="0.25">
      <c r="A17" s="1" t="s">
        <v>18</v>
      </c>
      <c r="B17" s="2" t="s">
        <v>19</v>
      </c>
      <c r="C17" s="6">
        <v>5357.3</v>
      </c>
      <c r="D17" s="3">
        <v>0</v>
      </c>
      <c r="E17" s="3">
        <v>0</v>
      </c>
      <c r="F17" s="4">
        <v>716.22</v>
      </c>
      <c r="G17" s="3">
        <v>0</v>
      </c>
      <c r="H17" s="4">
        <v>32.950000000000003</v>
      </c>
      <c r="I17" s="3">
        <v>5397.51</v>
      </c>
      <c r="J17" s="4">
        <v>593.62</v>
      </c>
      <c r="K17" s="4">
        <v>451.46</v>
      </c>
      <c r="L17" s="4">
        <v>0</v>
      </c>
      <c r="M17" s="4">
        <v>35.880000000000003</v>
      </c>
      <c r="N17" s="15">
        <v>0</v>
      </c>
      <c r="O17" s="16">
        <v>32.21</v>
      </c>
      <c r="P17" s="16">
        <v>0</v>
      </c>
      <c r="Q17" s="4">
        <v>0</v>
      </c>
      <c r="R17" s="3">
        <v>1192.51</v>
      </c>
      <c r="S17" s="3">
        <f t="shared" si="0"/>
        <v>4205</v>
      </c>
    </row>
    <row r="18" spans="1:19" x14ac:dyDescent="0.25">
      <c r="A18" s="1" t="s">
        <v>33</v>
      </c>
      <c r="B18" s="2" t="s">
        <v>22</v>
      </c>
      <c r="C18" s="6">
        <v>1785.86</v>
      </c>
      <c r="D18" s="3">
        <f>1196.16+3571.44</f>
        <v>4767.6000000000004</v>
      </c>
      <c r="E18" s="3">
        <v>0</v>
      </c>
      <c r="F18" s="4">
        <v>716.22</v>
      </c>
      <c r="G18" s="3">
        <v>80.5</v>
      </c>
      <c r="H18" s="4">
        <v>14.3</v>
      </c>
      <c r="I18" s="3">
        <v>6582.55</v>
      </c>
      <c r="J18" s="4">
        <f>94.72+526.31</f>
        <v>621.03</v>
      </c>
      <c r="K18" s="4">
        <v>279.33999999999997</v>
      </c>
      <c r="L18" s="4">
        <v>178.58</v>
      </c>
      <c r="M18" s="4">
        <v>35.880000000000003</v>
      </c>
      <c r="N18" s="3">
        <v>80.5</v>
      </c>
      <c r="O18" s="11">
        <v>28</v>
      </c>
      <c r="P18" s="4">
        <v>0</v>
      </c>
      <c r="Q18" s="4">
        <v>3979</v>
      </c>
      <c r="R18" s="3">
        <v>5202.55</v>
      </c>
      <c r="S18" s="3">
        <f t="shared" si="0"/>
        <v>1380</v>
      </c>
    </row>
    <row r="19" spans="1:19" x14ac:dyDescent="0.25">
      <c r="A19" s="1" t="s">
        <v>87</v>
      </c>
      <c r="B19" s="2" t="s">
        <v>14</v>
      </c>
      <c r="C19" s="6">
        <v>2222.7600000000002</v>
      </c>
      <c r="D19" s="3">
        <v>0</v>
      </c>
      <c r="E19" s="3">
        <v>0</v>
      </c>
      <c r="F19" s="4">
        <v>716.22</v>
      </c>
      <c r="G19" s="3">
        <v>178.2</v>
      </c>
      <c r="H19" s="4">
        <v>0</v>
      </c>
      <c r="I19" s="3">
        <v>2223.36</v>
      </c>
      <c r="J19" s="4">
        <v>200.04</v>
      </c>
      <c r="K19" s="4">
        <v>0</v>
      </c>
      <c r="L19" s="4">
        <v>0</v>
      </c>
      <c r="M19" s="4">
        <v>35.880000000000003</v>
      </c>
      <c r="N19" s="4">
        <v>133.37</v>
      </c>
      <c r="O19" s="11">
        <v>67.599999999999994</v>
      </c>
      <c r="P19" s="4">
        <v>0</v>
      </c>
      <c r="Q19" s="4">
        <v>0</v>
      </c>
      <c r="R19" s="3">
        <v>437.36</v>
      </c>
      <c r="S19" s="3">
        <f t="shared" si="0"/>
        <v>1786</v>
      </c>
    </row>
    <row r="20" spans="1:19" x14ac:dyDescent="0.25">
      <c r="A20" s="1" t="s">
        <v>40</v>
      </c>
      <c r="B20" s="2" t="s">
        <v>22</v>
      </c>
      <c r="C20" s="6">
        <v>5201.26</v>
      </c>
      <c r="D20" s="3">
        <v>0</v>
      </c>
      <c r="E20" s="3">
        <v>0</v>
      </c>
      <c r="F20" s="4">
        <v>716.22</v>
      </c>
      <c r="G20" s="3">
        <v>0</v>
      </c>
      <c r="H20" s="3">
        <v>8.58</v>
      </c>
      <c r="I20" s="3">
        <v>5211.96</v>
      </c>
      <c r="J20" s="4">
        <v>573.26</v>
      </c>
      <c r="K20" s="4">
        <v>407.47</v>
      </c>
      <c r="L20" s="4">
        <v>0</v>
      </c>
      <c r="M20" s="4">
        <v>35.880000000000003</v>
      </c>
      <c r="N20" s="4">
        <v>0</v>
      </c>
      <c r="O20" s="11">
        <v>67.599999999999994</v>
      </c>
      <c r="P20" s="4">
        <v>0</v>
      </c>
      <c r="Q20" s="4">
        <v>0</v>
      </c>
      <c r="R20" s="3">
        <v>1084.96</v>
      </c>
      <c r="S20" s="3">
        <f t="shared" si="0"/>
        <v>4127</v>
      </c>
    </row>
    <row r="21" spans="1:19" x14ac:dyDescent="0.25">
      <c r="A21" s="1" t="s">
        <v>1</v>
      </c>
      <c r="B21" s="2" t="s">
        <v>2</v>
      </c>
      <c r="C21" s="8">
        <v>5798.1</v>
      </c>
      <c r="D21" s="3">
        <f>8696.7+2898.9</f>
        <v>11595.6</v>
      </c>
      <c r="E21" s="3">
        <v>0</v>
      </c>
      <c r="F21" s="4">
        <v>622.79999999999995</v>
      </c>
      <c r="G21" s="3">
        <v>0</v>
      </c>
      <c r="H21" s="4">
        <v>0</v>
      </c>
      <c r="I21" s="3">
        <v>17393.7</v>
      </c>
      <c r="J21" s="4">
        <v>608.44000000000005</v>
      </c>
      <c r="K21" s="4">
        <v>557.79999999999995</v>
      </c>
      <c r="L21" s="4">
        <v>0</v>
      </c>
      <c r="M21" s="17">
        <v>474.9</v>
      </c>
      <c r="N21" s="4">
        <v>0</v>
      </c>
      <c r="O21" s="11">
        <v>91.26</v>
      </c>
      <c r="P21" s="4">
        <v>0</v>
      </c>
      <c r="Q21" s="4">
        <v>0</v>
      </c>
      <c r="R21" s="3">
        <v>17393.7</v>
      </c>
      <c r="S21" s="3">
        <v>15541.76</v>
      </c>
    </row>
    <row r="22" spans="1:19" x14ac:dyDescent="0.25">
      <c r="A22" s="1" t="s">
        <v>91</v>
      </c>
      <c r="B22" s="2" t="s">
        <v>14</v>
      </c>
      <c r="C22" s="8">
        <v>2222.7600000000002</v>
      </c>
      <c r="D22" s="3">
        <v>0</v>
      </c>
      <c r="E22" s="3">
        <v>0</v>
      </c>
      <c r="F22" s="4">
        <v>716.22</v>
      </c>
      <c r="G22" s="3">
        <v>0</v>
      </c>
      <c r="H22" s="4">
        <v>8.64</v>
      </c>
      <c r="I22" s="3">
        <v>2233.35</v>
      </c>
      <c r="J22" s="4">
        <v>194.3</v>
      </c>
      <c r="K22" s="4">
        <v>0</v>
      </c>
      <c r="L22" s="4">
        <v>74.09</v>
      </c>
      <c r="M22" s="4">
        <v>35.880000000000003</v>
      </c>
      <c r="N22" s="4">
        <v>0</v>
      </c>
      <c r="O22" s="11">
        <v>37.04</v>
      </c>
      <c r="P22" s="4">
        <v>0</v>
      </c>
      <c r="Q22" s="4">
        <v>0</v>
      </c>
      <c r="R22" s="3">
        <v>341.35</v>
      </c>
      <c r="S22" s="3">
        <f t="shared" ref="S22" si="1">I22-R22</f>
        <v>1892</v>
      </c>
    </row>
    <row r="23" spans="1:19" x14ac:dyDescent="0.25">
      <c r="A23" s="1" t="s">
        <v>46</v>
      </c>
      <c r="B23" s="2" t="s">
        <v>14</v>
      </c>
      <c r="C23" s="8">
        <v>2222.7600000000002</v>
      </c>
      <c r="D23" s="3">
        <v>0</v>
      </c>
      <c r="E23" s="3">
        <v>0</v>
      </c>
      <c r="F23" s="4">
        <v>716.22</v>
      </c>
      <c r="G23" s="3">
        <v>392</v>
      </c>
      <c r="H23" s="4">
        <v>0</v>
      </c>
      <c r="I23" s="3">
        <v>2223.4699999999998</v>
      </c>
      <c r="J23" s="4">
        <v>200.04</v>
      </c>
      <c r="K23" s="4">
        <v>0</v>
      </c>
      <c r="L23" s="4">
        <v>0</v>
      </c>
      <c r="M23" s="4">
        <v>35.880000000000003</v>
      </c>
      <c r="N23" s="4">
        <v>133.36000000000001</v>
      </c>
      <c r="O23" s="11">
        <v>0</v>
      </c>
      <c r="P23" s="4">
        <v>0</v>
      </c>
      <c r="Q23" s="4">
        <v>0</v>
      </c>
      <c r="R23" s="3">
        <v>369.47</v>
      </c>
      <c r="S23" s="3">
        <f>I23-R23</f>
        <v>1853.9999999999998</v>
      </c>
    </row>
    <row r="24" spans="1:19" x14ac:dyDescent="0.25">
      <c r="A24" s="1" t="s">
        <v>58</v>
      </c>
      <c r="B24" s="2" t="s">
        <v>14</v>
      </c>
      <c r="C24" s="8">
        <v>1481.8</v>
      </c>
      <c r="D24" s="3">
        <f>740.96+254.39</f>
        <v>995.35</v>
      </c>
      <c r="E24" s="3">
        <v>0</v>
      </c>
      <c r="F24" s="4">
        <v>716.22</v>
      </c>
      <c r="G24" s="3">
        <v>113.4</v>
      </c>
      <c r="H24" s="4">
        <f>3.67+14.97</f>
        <v>18.64</v>
      </c>
      <c r="I24" s="3">
        <v>2499.42</v>
      </c>
      <c r="J24" s="4">
        <f>143.42+81.4</f>
        <v>224.82</v>
      </c>
      <c r="K24" s="4">
        <v>0</v>
      </c>
      <c r="L24" s="4">
        <v>1.33</v>
      </c>
      <c r="M24" s="4">
        <v>35.880000000000003</v>
      </c>
      <c r="N24" s="4">
        <v>88.91</v>
      </c>
      <c r="O24" s="11">
        <v>32.21</v>
      </c>
      <c r="P24" s="4">
        <v>0</v>
      </c>
      <c r="Q24" s="4">
        <v>936.17</v>
      </c>
      <c r="R24" s="3">
        <v>1399.42</v>
      </c>
      <c r="S24" s="3">
        <f>I24-R24</f>
        <v>1100</v>
      </c>
    </row>
    <row r="25" spans="1:19" x14ac:dyDescent="0.25">
      <c r="A25" s="1" t="s">
        <v>60</v>
      </c>
      <c r="B25" s="2" t="s">
        <v>14</v>
      </c>
      <c r="C25" s="8">
        <v>2222.7600000000002</v>
      </c>
      <c r="D25" s="3">
        <v>0</v>
      </c>
      <c r="E25" s="3">
        <v>0</v>
      </c>
      <c r="F25" s="4">
        <v>716.22</v>
      </c>
      <c r="G25" s="3">
        <v>0</v>
      </c>
      <c r="H25" s="4">
        <v>0</v>
      </c>
      <c r="I25" s="3">
        <v>2623.35</v>
      </c>
      <c r="J25" s="4">
        <v>200.04</v>
      </c>
      <c r="K25" s="4">
        <v>0</v>
      </c>
      <c r="L25" s="4">
        <v>0</v>
      </c>
      <c r="M25" s="4">
        <v>35.880000000000003</v>
      </c>
      <c r="N25" s="4">
        <v>0</v>
      </c>
      <c r="O25" s="4">
        <v>32.21</v>
      </c>
      <c r="P25" s="4">
        <v>400</v>
      </c>
      <c r="Q25" s="4">
        <v>0</v>
      </c>
      <c r="R25" s="3">
        <v>268.35000000000002</v>
      </c>
      <c r="S25" s="3">
        <f t="shared" ref="S25" si="2">I25-R25</f>
        <v>2355</v>
      </c>
    </row>
    <row r="26" spans="1:19" x14ac:dyDescent="0.25">
      <c r="A26" s="1" t="s">
        <v>11</v>
      </c>
      <c r="B26" s="2" t="s">
        <v>10</v>
      </c>
      <c r="C26" s="6">
        <v>5357.3</v>
      </c>
      <c r="D26" s="3">
        <v>0</v>
      </c>
      <c r="E26" s="3">
        <v>0</v>
      </c>
      <c r="F26" s="4">
        <v>716.22</v>
      </c>
      <c r="G26" s="3">
        <v>0</v>
      </c>
      <c r="H26" s="4">
        <v>299.74</v>
      </c>
      <c r="I26" s="3">
        <v>5715.56</v>
      </c>
      <c r="J26" s="4">
        <v>621.03</v>
      </c>
      <c r="K26" s="4">
        <v>531.39</v>
      </c>
      <c r="L26" s="4">
        <v>0</v>
      </c>
      <c r="M26" s="4">
        <v>35.880000000000003</v>
      </c>
      <c r="N26" s="4">
        <v>0</v>
      </c>
      <c r="O26" s="4">
        <v>0</v>
      </c>
      <c r="P26" s="4">
        <v>0</v>
      </c>
      <c r="Q26" s="4">
        <v>0</v>
      </c>
      <c r="R26" s="3">
        <v>1188.56</v>
      </c>
      <c r="S26" s="3">
        <f t="shared" ref="S26:S34" si="3">I26-R26</f>
        <v>4527</v>
      </c>
    </row>
    <row r="27" spans="1:19" x14ac:dyDescent="0.25">
      <c r="A27" s="1" t="s">
        <v>53</v>
      </c>
      <c r="B27" s="2" t="s">
        <v>13</v>
      </c>
      <c r="C27" s="8">
        <v>3138.01</v>
      </c>
      <c r="D27" s="3">
        <v>0</v>
      </c>
      <c r="E27" s="3">
        <v>0</v>
      </c>
      <c r="F27" s="4">
        <v>716.22</v>
      </c>
      <c r="G27" s="3">
        <v>0</v>
      </c>
      <c r="H27" s="3">
        <v>7.53</v>
      </c>
      <c r="I27" s="3">
        <v>3583.42</v>
      </c>
      <c r="J27" s="4">
        <v>346.16</v>
      </c>
      <c r="K27" s="4">
        <v>67.260000000000005</v>
      </c>
      <c r="L27" s="4">
        <v>0</v>
      </c>
      <c r="M27" s="4">
        <v>35.880000000000003</v>
      </c>
      <c r="N27" s="4">
        <v>0</v>
      </c>
      <c r="O27" s="4">
        <v>28</v>
      </c>
      <c r="P27" s="4">
        <v>0</v>
      </c>
      <c r="Q27" s="4">
        <v>0</v>
      </c>
      <c r="R27" s="3">
        <v>557.52</v>
      </c>
      <c r="S27" s="3">
        <f t="shared" si="3"/>
        <v>3025.9</v>
      </c>
    </row>
    <row r="28" spans="1:19" x14ac:dyDescent="0.25">
      <c r="A28" s="1" t="s">
        <v>20</v>
      </c>
      <c r="B28" s="2" t="s">
        <v>14</v>
      </c>
      <c r="C28" s="6">
        <v>1401.14</v>
      </c>
      <c r="D28" s="3">
        <f>934.1+331.34</f>
        <v>1265.44</v>
      </c>
      <c r="E28" s="3">
        <v>55.92</v>
      </c>
      <c r="F28" s="4">
        <v>716.22</v>
      </c>
      <c r="G28" s="3">
        <v>0</v>
      </c>
      <c r="H28" s="4">
        <f>3.22+19.62</f>
        <v>22.84</v>
      </c>
      <c r="I28" s="3">
        <v>2750.64</v>
      </c>
      <c r="J28" s="4">
        <f>141.46+106.03</f>
        <v>247.49</v>
      </c>
      <c r="K28" s="4">
        <v>0</v>
      </c>
      <c r="L28" s="4">
        <v>0</v>
      </c>
      <c r="M28" s="4">
        <v>35.880000000000003</v>
      </c>
      <c r="N28" s="4">
        <v>0</v>
      </c>
      <c r="O28" s="4">
        <v>24.35</v>
      </c>
      <c r="P28" s="4">
        <v>0</v>
      </c>
      <c r="Q28" s="4">
        <v>1219.33</v>
      </c>
      <c r="R28" s="3">
        <v>1527.64</v>
      </c>
      <c r="S28" s="3">
        <f t="shared" si="3"/>
        <v>1222.9999999999998</v>
      </c>
    </row>
    <row r="29" spans="1:19" x14ac:dyDescent="0.25">
      <c r="A29" s="1" t="s">
        <v>37</v>
      </c>
      <c r="B29" s="2" t="s">
        <v>14</v>
      </c>
      <c r="C29" s="6">
        <v>2335.2399999999998</v>
      </c>
      <c r="D29" s="3">
        <v>0</v>
      </c>
      <c r="E29" s="3">
        <v>0</v>
      </c>
      <c r="F29" s="4">
        <v>716.22</v>
      </c>
      <c r="G29" s="3">
        <v>0</v>
      </c>
      <c r="H29" s="4">
        <v>0</v>
      </c>
      <c r="I29" s="3">
        <v>2336.1799999999998</v>
      </c>
      <c r="J29" s="4">
        <v>209.52</v>
      </c>
      <c r="K29" s="4">
        <v>16.09</v>
      </c>
      <c r="L29" s="4">
        <v>7.24</v>
      </c>
      <c r="M29" s="4">
        <v>35.880000000000003</v>
      </c>
      <c r="N29" s="4">
        <v>0</v>
      </c>
      <c r="O29" s="4">
        <v>32.21</v>
      </c>
      <c r="P29" s="4">
        <v>0</v>
      </c>
      <c r="Q29" s="4">
        <v>0</v>
      </c>
      <c r="R29" s="3">
        <v>301.18</v>
      </c>
      <c r="S29" s="3">
        <f t="shared" si="3"/>
        <v>2034.9999999999998</v>
      </c>
    </row>
    <row r="30" spans="1:19" x14ac:dyDescent="0.25">
      <c r="A30" s="1" t="s">
        <v>12</v>
      </c>
      <c r="B30" s="2" t="s">
        <v>10</v>
      </c>
      <c r="C30" s="6">
        <v>5099.2700000000004</v>
      </c>
      <c r="D30" s="3">
        <v>0</v>
      </c>
      <c r="E30" s="3">
        <v>0</v>
      </c>
      <c r="F30" s="4">
        <v>716.22</v>
      </c>
      <c r="G30" s="3">
        <v>0</v>
      </c>
      <c r="H30" s="4">
        <v>0</v>
      </c>
      <c r="I30" s="3">
        <v>5099.46</v>
      </c>
      <c r="J30" s="4">
        <v>547.41999999999996</v>
      </c>
      <c r="K30" s="4">
        <v>360.44</v>
      </c>
      <c r="L30" s="4">
        <v>122.64</v>
      </c>
      <c r="M30" s="4">
        <v>35.880000000000003</v>
      </c>
      <c r="N30" s="4">
        <v>0</v>
      </c>
      <c r="O30" s="4">
        <v>28</v>
      </c>
      <c r="P30" s="4">
        <v>0</v>
      </c>
      <c r="Q30" s="4">
        <v>0</v>
      </c>
      <c r="R30" s="3">
        <v>1213.46</v>
      </c>
      <c r="S30" s="3">
        <f t="shared" si="3"/>
        <v>3886</v>
      </c>
    </row>
    <row r="31" spans="1:19" x14ac:dyDescent="0.25">
      <c r="A31" s="1" t="s">
        <v>7</v>
      </c>
      <c r="B31" s="2" t="s">
        <v>8</v>
      </c>
      <c r="C31" s="9">
        <v>11395.69</v>
      </c>
      <c r="D31" s="3">
        <v>0</v>
      </c>
      <c r="E31" s="3">
        <v>0</v>
      </c>
      <c r="F31" s="4">
        <v>716.22</v>
      </c>
      <c r="G31" s="3">
        <v>0</v>
      </c>
      <c r="H31" s="4">
        <v>0</v>
      </c>
      <c r="I31" s="3">
        <v>11796.24</v>
      </c>
      <c r="J31" s="4">
        <v>621.03</v>
      </c>
      <c r="K31" s="4">
        <v>2041.53</v>
      </c>
      <c r="L31" s="4">
        <v>0</v>
      </c>
      <c r="M31" s="4">
        <v>35.880000000000003</v>
      </c>
      <c r="N31" s="4">
        <v>0</v>
      </c>
      <c r="O31" s="4">
        <v>37.04</v>
      </c>
      <c r="P31" s="4">
        <v>400</v>
      </c>
      <c r="Q31" s="4">
        <v>0</v>
      </c>
      <c r="R31" s="3">
        <v>2736.24</v>
      </c>
      <c r="S31" s="3">
        <f t="shared" si="3"/>
        <v>9060</v>
      </c>
    </row>
    <row r="32" spans="1:19" x14ac:dyDescent="0.25">
      <c r="A32" s="1" t="s">
        <v>35</v>
      </c>
      <c r="B32" s="2" t="s">
        <v>16</v>
      </c>
      <c r="C32" s="6">
        <v>8453.5300000000007</v>
      </c>
      <c r="D32" s="3">
        <v>0</v>
      </c>
      <c r="E32" s="3">
        <v>0</v>
      </c>
      <c r="F32" s="4">
        <v>716.22</v>
      </c>
      <c r="G32" s="3">
        <v>0</v>
      </c>
      <c r="H32" s="4">
        <v>0</v>
      </c>
      <c r="I32" s="3">
        <v>8497.2900000000009</v>
      </c>
      <c r="J32" s="4">
        <v>621.03</v>
      </c>
      <c r="K32" s="4">
        <v>1296.43</v>
      </c>
      <c r="L32" s="4">
        <v>0</v>
      </c>
      <c r="M32" s="4">
        <v>35.880000000000003</v>
      </c>
      <c r="N32" s="4">
        <v>0</v>
      </c>
      <c r="O32" s="4">
        <v>32.21</v>
      </c>
      <c r="P32" s="4">
        <v>0</v>
      </c>
      <c r="Q32" s="4">
        <v>0</v>
      </c>
      <c r="R32" s="3">
        <v>2025.29</v>
      </c>
      <c r="S32" s="3">
        <f t="shared" si="3"/>
        <v>6472.0000000000009</v>
      </c>
    </row>
    <row r="33" spans="1:19" x14ac:dyDescent="0.25">
      <c r="A33" s="1" t="s">
        <v>30</v>
      </c>
      <c r="B33" s="2" t="s">
        <v>14</v>
      </c>
      <c r="C33" s="6">
        <v>0</v>
      </c>
      <c r="D33" s="3">
        <v>0</v>
      </c>
      <c r="E33" s="3">
        <v>0</v>
      </c>
      <c r="F33" s="4">
        <v>171.27</v>
      </c>
      <c r="G33" s="4">
        <v>0</v>
      </c>
      <c r="H33" s="4">
        <v>0</v>
      </c>
      <c r="I33" s="3">
        <v>1897.85</v>
      </c>
      <c r="J33" s="4">
        <v>0</v>
      </c>
      <c r="K33" s="4">
        <v>0</v>
      </c>
      <c r="L33" s="4">
        <v>0</v>
      </c>
      <c r="M33" s="4">
        <v>17.16</v>
      </c>
      <c r="N33" s="4">
        <v>0</v>
      </c>
      <c r="O33" s="4">
        <v>37.04</v>
      </c>
      <c r="P33" s="4">
        <v>0</v>
      </c>
      <c r="Q33" s="4">
        <v>0</v>
      </c>
      <c r="R33" s="3">
        <v>1897.85</v>
      </c>
      <c r="S33" s="3">
        <f t="shared" si="3"/>
        <v>0</v>
      </c>
    </row>
    <row r="34" spans="1:19" x14ac:dyDescent="0.25">
      <c r="A34" s="1" t="s">
        <v>61</v>
      </c>
      <c r="B34" s="2" t="s">
        <v>14</v>
      </c>
      <c r="C34" s="8">
        <v>963.23</v>
      </c>
      <c r="D34" s="3">
        <f>1259.53+708.54</f>
        <v>1968.07</v>
      </c>
      <c r="E34" s="3">
        <v>1375.88</v>
      </c>
      <c r="F34" s="4">
        <f>202.41*2</f>
        <v>404.82</v>
      </c>
      <c r="G34" s="3">
        <v>81</v>
      </c>
      <c r="H34" s="4">
        <f>41.95+27.72</f>
        <v>69.67</v>
      </c>
      <c r="I34" s="3">
        <v>4411.34</v>
      </c>
      <c r="J34" s="4">
        <f>173.48+311.76</f>
        <v>485.24</v>
      </c>
      <c r="K34" s="4">
        <v>0</v>
      </c>
      <c r="L34" s="4">
        <v>0</v>
      </c>
      <c r="M34" s="4">
        <v>20.28</v>
      </c>
      <c r="N34" s="4">
        <v>57.79</v>
      </c>
      <c r="O34" s="4">
        <v>51.99</v>
      </c>
      <c r="P34" s="4">
        <v>0</v>
      </c>
      <c r="Q34" s="4">
        <v>2522.41</v>
      </c>
      <c r="R34" s="3">
        <v>3138.34</v>
      </c>
      <c r="S34" s="3">
        <f t="shared" si="3"/>
        <v>1273</v>
      </c>
    </row>
    <row r="35" spans="1:19" x14ac:dyDescent="0.25">
      <c r="A35" s="1" t="s">
        <v>54</v>
      </c>
      <c r="B35" s="2" t="s">
        <v>55</v>
      </c>
      <c r="C35" s="8">
        <v>3598.64</v>
      </c>
      <c r="D35" s="3">
        <v>0</v>
      </c>
      <c r="E35" s="3">
        <v>0</v>
      </c>
      <c r="F35" s="4">
        <v>716.22</v>
      </c>
      <c r="G35" s="3">
        <v>429</v>
      </c>
      <c r="H35" s="4">
        <f>305.11+136.03</f>
        <v>441.14</v>
      </c>
      <c r="I35" s="3">
        <v>4142.6000000000004</v>
      </c>
      <c r="J35" s="4">
        <v>455.61</v>
      </c>
      <c r="K35" s="4">
        <v>198.16</v>
      </c>
      <c r="L35" s="4">
        <v>0</v>
      </c>
      <c r="M35" s="4">
        <v>35.880000000000003</v>
      </c>
      <c r="N35" s="4">
        <v>215.92</v>
      </c>
      <c r="O35" s="4">
        <v>67.599999999999994</v>
      </c>
      <c r="P35" s="4">
        <v>0</v>
      </c>
      <c r="Q35" s="4">
        <v>0</v>
      </c>
      <c r="R35" s="3">
        <v>1052.5999999999999</v>
      </c>
      <c r="S35" s="3">
        <f t="shared" ref="S35:S57" si="4">I35-R35</f>
        <v>3090.0000000000005</v>
      </c>
    </row>
    <row r="36" spans="1:19" x14ac:dyDescent="0.25">
      <c r="A36" s="1" t="s">
        <v>56</v>
      </c>
      <c r="B36" s="2" t="s">
        <v>14</v>
      </c>
      <c r="C36" s="8">
        <v>2222.7600000000002</v>
      </c>
      <c r="D36" s="3">
        <v>0</v>
      </c>
      <c r="E36" s="3">
        <v>0</v>
      </c>
      <c r="F36" s="4">
        <v>716.22</v>
      </c>
      <c r="G36" s="3">
        <v>178.2</v>
      </c>
      <c r="H36" s="4">
        <v>18.670000000000002</v>
      </c>
      <c r="I36" s="3">
        <v>2645.54</v>
      </c>
      <c r="J36" s="4">
        <v>202.05</v>
      </c>
      <c r="K36" s="4">
        <v>10.42</v>
      </c>
      <c r="L36" s="4">
        <v>0</v>
      </c>
      <c r="M36" s="4">
        <v>35.880000000000003</v>
      </c>
      <c r="N36" s="4">
        <v>133.36000000000001</v>
      </c>
      <c r="O36" s="4">
        <v>37.04</v>
      </c>
      <c r="P36" s="4">
        <v>400</v>
      </c>
      <c r="Q36" s="4">
        <v>0</v>
      </c>
      <c r="R36" s="3">
        <v>855.54</v>
      </c>
      <c r="S36" s="3">
        <f t="shared" si="4"/>
        <v>1790</v>
      </c>
    </row>
    <row r="37" spans="1:19" x14ac:dyDescent="0.25">
      <c r="A37" s="1" t="s">
        <v>24</v>
      </c>
      <c r="B37" s="2" t="s">
        <v>72</v>
      </c>
      <c r="C37" s="6">
        <v>2335.2399999999998</v>
      </c>
      <c r="D37" s="3">
        <v>0</v>
      </c>
      <c r="E37" s="3">
        <v>4862.04</v>
      </c>
      <c r="F37" s="4">
        <v>716.22</v>
      </c>
      <c r="G37" s="3">
        <v>178.2</v>
      </c>
      <c r="H37" s="4">
        <v>0</v>
      </c>
      <c r="I37" s="3">
        <v>7197.64</v>
      </c>
      <c r="J37" s="4">
        <v>621.03</v>
      </c>
      <c r="K37" s="4">
        <v>939.11</v>
      </c>
      <c r="L37" s="4">
        <v>0</v>
      </c>
      <c r="M37" s="4">
        <v>35.880000000000003</v>
      </c>
      <c r="N37" s="4">
        <v>140.11000000000001</v>
      </c>
      <c r="O37" s="4">
        <v>0</v>
      </c>
      <c r="P37" s="4">
        <v>0</v>
      </c>
      <c r="Q37" s="4">
        <v>0</v>
      </c>
      <c r="R37" s="3">
        <v>1736.64</v>
      </c>
      <c r="S37" s="3">
        <f t="shared" si="4"/>
        <v>5461</v>
      </c>
    </row>
    <row r="38" spans="1:19" x14ac:dyDescent="0.25">
      <c r="A38" s="1" t="s">
        <v>64</v>
      </c>
      <c r="B38" s="2" t="s">
        <v>14</v>
      </c>
      <c r="C38" s="8">
        <v>2222.7600000000002</v>
      </c>
      <c r="D38" s="3">
        <v>0</v>
      </c>
      <c r="E38" s="3">
        <v>0</v>
      </c>
      <c r="F38" s="4">
        <v>716.22</v>
      </c>
      <c r="G38" s="3">
        <v>277.8</v>
      </c>
      <c r="H38" s="4">
        <v>6.67</v>
      </c>
      <c r="I38" s="3">
        <v>2230.9499999999998</v>
      </c>
      <c r="J38" s="4">
        <v>200.76</v>
      </c>
      <c r="K38" s="4">
        <v>0</v>
      </c>
      <c r="L38" s="4">
        <v>0</v>
      </c>
      <c r="M38" s="4">
        <v>35.880000000000003</v>
      </c>
      <c r="N38" s="4">
        <v>133.36000000000001</v>
      </c>
      <c r="O38" s="4">
        <v>22.54</v>
      </c>
      <c r="P38" s="4">
        <v>0</v>
      </c>
      <c r="Q38" s="4">
        <v>0</v>
      </c>
      <c r="R38" s="3">
        <v>392.95</v>
      </c>
      <c r="S38" s="3">
        <f t="shared" si="4"/>
        <v>1837.9999999999998</v>
      </c>
    </row>
    <row r="39" spans="1:19" x14ac:dyDescent="0.25">
      <c r="A39" s="1" t="s">
        <v>50</v>
      </c>
      <c r="B39" s="2" t="s">
        <v>51</v>
      </c>
      <c r="C39" s="8">
        <v>7197.28</v>
      </c>
      <c r="D39" s="3">
        <v>0</v>
      </c>
      <c r="E39" s="3">
        <v>0</v>
      </c>
      <c r="F39" s="4">
        <v>467.1</v>
      </c>
      <c r="G39" s="3">
        <v>0</v>
      </c>
      <c r="H39" s="4">
        <f>840.01+393.05</f>
        <v>1233.06</v>
      </c>
      <c r="I39" s="3">
        <v>8672.43</v>
      </c>
      <c r="J39" s="4">
        <v>621.03</v>
      </c>
      <c r="K39" s="4">
        <v>1344.54</v>
      </c>
      <c r="L39" s="4">
        <v>0</v>
      </c>
      <c r="M39" s="4">
        <v>23.4</v>
      </c>
      <c r="N39" s="4">
        <v>0</v>
      </c>
      <c r="O39" s="4">
        <v>51.99</v>
      </c>
      <c r="P39" s="4">
        <v>0</v>
      </c>
      <c r="Q39" s="4">
        <v>0</v>
      </c>
      <c r="R39" s="3">
        <v>2041.43</v>
      </c>
      <c r="S39" s="3">
        <f t="shared" si="4"/>
        <v>6631</v>
      </c>
    </row>
    <row r="40" spans="1:19" x14ac:dyDescent="0.25">
      <c r="A40" s="1" t="s">
        <v>27</v>
      </c>
      <c r="B40" s="2" t="s">
        <v>67</v>
      </c>
      <c r="C40" s="6">
        <v>5917.47</v>
      </c>
      <c r="D40" s="3">
        <f>2536+1151.94</f>
        <v>3687.94</v>
      </c>
      <c r="E40" s="3">
        <v>2942.16</v>
      </c>
      <c r="F40" s="4">
        <v>716.22</v>
      </c>
      <c r="G40" s="3">
        <v>0</v>
      </c>
      <c r="H40" s="4">
        <f>8.56+22.65</f>
        <v>31.21</v>
      </c>
      <c r="I40" s="3">
        <v>12585.77</v>
      </c>
      <c r="J40" s="4">
        <f>347.24+273.79</f>
        <v>621.03</v>
      </c>
      <c r="K40" s="4">
        <v>1727.04</v>
      </c>
      <c r="L40" s="4">
        <v>0</v>
      </c>
      <c r="M40" s="4">
        <v>35.880000000000003</v>
      </c>
      <c r="N40" s="4">
        <v>0</v>
      </c>
      <c r="O40" s="4">
        <v>32.21</v>
      </c>
      <c r="P40" s="4">
        <v>0</v>
      </c>
      <c r="Q40" s="4">
        <v>0</v>
      </c>
      <c r="R40" s="3">
        <v>5748.77</v>
      </c>
      <c r="S40" s="3">
        <f t="shared" si="4"/>
        <v>6837</v>
      </c>
    </row>
    <row r="41" spans="1:19" x14ac:dyDescent="0.25">
      <c r="A41" s="1" t="s">
        <v>0</v>
      </c>
      <c r="B41" s="2" t="s">
        <v>52</v>
      </c>
      <c r="C41" s="9">
        <v>11395.69</v>
      </c>
      <c r="D41" s="3">
        <v>0</v>
      </c>
      <c r="E41" s="3">
        <v>0</v>
      </c>
      <c r="F41" s="4">
        <v>716.22</v>
      </c>
      <c r="G41" s="3">
        <v>0</v>
      </c>
      <c r="H41" s="4">
        <v>0</v>
      </c>
      <c r="I41" s="3">
        <v>11395.96</v>
      </c>
      <c r="J41" s="4">
        <v>621.03</v>
      </c>
      <c r="K41" s="4">
        <v>2093.67</v>
      </c>
      <c r="L41" s="4">
        <v>0</v>
      </c>
      <c r="M41" s="4">
        <v>35.880000000000003</v>
      </c>
      <c r="N41" s="4">
        <v>0</v>
      </c>
      <c r="O41" s="4">
        <v>126.92</v>
      </c>
      <c r="P41" s="4">
        <v>0</v>
      </c>
      <c r="Q41" s="4">
        <v>0</v>
      </c>
      <c r="R41" s="3">
        <v>2956.96</v>
      </c>
      <c r="S41" s="3">
        <f t="shared" si="4"/>
        <v>8439</v>
      </c>
    </row>
    <row r="42" spans="1:19" x14ac:dyDescent="0.25">
      <c r="A42" s="1" t="s">
        <v>29</v>
      </c>
      <c r="B42" s="2" t="s">
        <v>16</v>
      </c>
      <c r="C42" s="6">
        <v>8453.5300000000007</v>
      </c>
      <c r="D42" s="3">
        <v>0</v>
      </c>
      <c r="E42" s="3">
        <v>0</v>
      </c>
      <c r="F42" s="4">
        <v>716.22</v>
      </c>
      <c r="G42" s="3">
        <v>0</v>
      </c>
      <c r="H42" s="4">
        <v>0</v>
      </c>
      <c r="I42" s="3">
        <v>8454.1</v>
      </c>
      <c r="J42" s="4">
        <v>621.03</v>
      </c>
      <c r="K42" s="4">
        <v>1284.58</v>
      </c>
      <c r="L42" s="4">
        <v>0</v>
      </c>
      <c r="M42" s="4">
        <v>35.880000000000003</v>
      </c>
      <c r="N42" s="4">
        <v>0</v>
      </c>
      <c r="O42" s="4">
        <v>32.21</v>
      </c>
      <c r="P42" s="4">
        <v>0</v>
      </c>
      <c r="Q42" s="4">
        <v>0</v>
      </c>
      <c r="R42" s="3">
        <v>2053.1</v>
      </c>
      <c r="S42" s="3">
        <f t="shared" si="4"/>
        <v>6401</v>
      </c>
    </row>
    <row r="43" spans="1:19" x14ac:dyDescent="0.25">
      <c r="A43" s="1" t="s">
        <v>34</v>
      </c>
      <c r="B43" s="2" t="s">
        <v>14</v>
      </c>
      <c r="C43" s="6">
        <v>2335.2399999999998</v>
      </c>
      <c r="D43" s="3">
        <v>0</v>
      </c>
      <c r="E43" s="3">
        <v>0</v>
      </c>
      <c r="F43" s="4">
        <v>716.22</v>
      </c>
      <c r="G43" s="3">
        <v>0</v>
      </c>
      <c r="H43" s="4">
        <v>14.36</v>
      </c>
      <c r="I43" s="3">
        <v>2353.31</v>
      </c>
      <c r="J43" s="4">
        <v>211.71</v>
      </c>
      <c r="K43" s="4">
        <v>17.75</v>
      </c>
      <c r="L43" s="4">
        <v>0</v>
      </c>
      <c r="M43" s="4">
        <v>35.880000000000003</v>
      </c>
      <c r="N43" s="4">
        <v>0</v>
      </c>
      <c r="O43" s="4">
        <v>28</v>
      </c>
      <c r="P43" s="4">
        <v>0</v>
      </c>
      <c r="Q43" s="4">
        <v>0</v>
      </c>
      <c r="R43" s="3">
        <v>333.31</v>
      </c>
      <c r="S43" s="3">
        <f t="shared" si="4"/>
        <v>2020</v>
      </c>
    </row>
    <row r="44" spans="1:19" x14ac:dyDescent="0.25">
      <c r="A44" s="1" t="s">
        <v>47</v>
      </c>
      <c r="B44" s="2" t="s">
        <v>48</v>
      </c>
      <c r="C44" s="6">
        <v>4929.21</v>
      </c>
      <c r="D44" s="10">
        <f>56.94+169.97</f>
        <v>226.91</v>
      </c>
      <c r="E44" s="10">
        <v>0</v>
      </c>
      <c r="F44" s="4">
        <v>716.22</v>
      </c>
      <c r="G44" s="10">
        <v>0</v>
      </c>
      <c r="H44" s="4">
        <f>0.32+0.39</f>
        <v>0.71</v>
      </c>
      <c r="I44" s="10">
        <v>5157.37</v>
      </c>
      <c r="J44" s="4">
        <f>20.5+546.76</f>
        <v>567.26</v>
      </c>
      <c r="K44" s="11">
        <f>349.92+28.21</f>
        <v>378.13</v>
      </c>
      <c r="L44" s="11">
        <v>0</v>
      </c>
      <c r="M44" s="4">
        <v>35.880000000000003</v>
      </c>
      <c r="N44" s="11">
        <v>0</v>
      </c>
      <c r="O44" s="11">
        <v>28</v>
      </c>
      <c r="P44" s="11">
        <v>0</v>
      </c>
      <c r="Q44" s="4">
        <v>179.07</v>
      </c>
      <c r="R44" s="3">
        <v>1188.3699999999999</v>
      </c>
      <c r="S44" s="3">
        <f t="shared" si="4"/>
        <v>3969</v>
      </c>
    </row>
    <row r="45" spans="1:19" x14ac:dyDescent="0.25">
      <c r="A45" s="1" t="s">
        <v>42</v>
      </c>
      <c r="B45" s="2" t="s">
        <v>16</v>
      </c>
      <c r="C45" s="6">
        <v>8126.86</v>
      </c>
      <c r="D45" s="3">
        <v>0</v>
      </c>
      <c r="E45" s="3">
        <v>0</v>
      </c>
      <c r="F45" s="4">
        <v>716.22</v>
      </c>
      <c r="G45" s="3">
        <v>0</v>
      </c>
      <c r="H45" s="4">
        <v>50.59</v>
      </c>
      <c r="I45" s="3">
        <v>8188.03</v>
      </c>
      <c r="J45" s="4">
        <v>621.03</v>
      </c>
      <c r="K45" s="4">
        <v>1146.18</v>
      </c>
      <c r="L45" s="4">
        <v>0</v>
      </c>
      <c r="M45" s="4">
        <v>35.880000000000003</v>
      </c>
      <c r="N45" s="4">
        <v>0</v>
      </c>
      <c r="O45" s="4">
        <v>0</v>
      </c>
      <c r="P45" s="4">
        <v>0</v>
      </c>
      <c r="Q45" s="4">
        <v>0</v>
      </c>
      <c r="R45" s="3">
        <v>2040.03</v>
      </c>
      <c r="S45" s="3">
        <f t="shared" si="4"/>
        <v>6148</v>
      </c>
    </row>
    <row r="46" spans="1:19" x14ac:dyDescent="0.25">
      <c r="A46" s="1" t="s">
        <v>17</v>
      </c>
      <c r="B46" s="2" t="s">
        <v>16</v>
      </c>
      <c r="C46" s="6">
        <v>8453.5300000000007</v>
      </c>
      <c r="D46" s="3">
        <v>0</v>
      </c>
      <c r="E46" s="3">
        <v>0</v>
      </c>
      <c r="F46" s="4">
        <v>404.82</v>
      </c>
      <c r="G46" s="3">
        <v>0</v>
      </c>
      <c r="H46" s="4">
        <v>31.7</v>
      </c>
      <c r="I46" s="3">
        <v>8492.25</v>
      </c>
      <c r="J46" s="4">
        <v>621.03</v>
      </c>
      <c r="K46" s="4">
        <v>1294.97</v>
      </c>
      <c r="L46" s="4">
        <v>0</v>
      </c>
      <c r="M46" s="4">
        <v>20.28</v>
      </c>
      <c r="N46" s="4">
        <v>0</v>
      </c>
      <c r="O46" s="4">
        <v>0</v>
      </c>
      <c r="P46" s="4">
        <v>0</v>
      </c>
      <c r="Q46" s="4">
        <v>0</v>
      </c>
      <c r="R46" s="3">
        <v>2438.25</v>
      </c>
      <c r="S46" s="3">
        <f t="shared" si="4"/>
        <v>6054</v>
      </c>
    </row>
    <row r="47" spans="1:19" x14ac:dyDescent="0.25">
      <c r="A47" s="1" t="s">
        <v>86</v>
      </c>
      <c r="B47" s="2" t="s">
        <v>14</v>
      </c>
      <c r="C47" s="6">
        <v>2222.7600000000002</v>
      </c>
      <c r="D47" s="3">
        <v>0</v>
      </c>
      <c r="E47" s="3">
        <v>0</v>
      </c>
      <c r="F47" s="4">
        <v>716.22</v>
      </c>
      <c r="G47" s="3">
        <v>0</v>
      </c>
      <c r="H47" s="4">
        <v>0</v>
      </c>
      <c r="I47" s="3">
        <v>2223.5</v>
      </c>
      <c r="J47" s="4">
        <v>171.69</v>
      </c>
      <c r="K47" s="4">
        <v>0</v>
      </c>
      <c r="L47" s="4">
        <f>92.8+222.27</f>
        <v>315.07</v>
      </c>
      <c r="M47" s="4">
        <v>35.880000000000003</v>
      </c>
      <c r="N47" s="4">
        <v>0</v>
      </c>
      <c r="O47" s="4">
        <v>126.92</v>
      </c>
      <c r="P47" s="4">
        <v>0</v>
      </c>
      <c r="Q47" s="4">
        <v>0</v>
      </c>
      <c r="R47" s="3">
        <v>729.5</v>
      </c>
      <c r="S47" s="3">
        <f t="shared" si="4"/>
        <v>1494</v>
      </c>
    </row>
    <row r="48" spans="1:19" ht="15.75" customHeight="1" x14ac:dyDescent="0.25">
      <c r="A48" s="1" t="s">
        <v>41</v>
      </c>
      <c r="B48" s="2" t="s">
        <v>70</v>
      </c>
      <c r="C48" s="6">
        <v>2095.36</v>
      </c>
      <c r="D48" s="3">
        <f>149.67+53.41</f>
        <v>203.07999999999998</v>
      </c>
      <c r="E48" s="3">
        <v>1263.3599999999999</v>
      </c>
      <c r="F48" s="4">
        <v>716.22</v>
      </c>
      <c r="G48" s="3">
        <v>511.1</v>
      </c>
      <c r="H48" s="4">
        <f>3.53+5.27</f>
        <v>8.7999999999999989</v>
      </c>
      <c r="I48" s="3">
        <v>3572.48</v>
      </c>
      <c r="J48" s="4">
        <f>375.87+17.09</f>
        <v>392.96</v>
      </c>
      <c r="K48" s="4">
        <v>92.63</v>
      </c>
      <c r="L48" s="4">
        <v>0</v>
      </c>
      <c r="M48" s="4">
        <v>35.880000000000003</v>
      </c>
      <c r="N48" s="4">
        <v>134.69</v>
      </c>
      <c r="O48" s="4">
        <v>28</v>
      </c>
      <c r="P48" s="4">
        <v>0</v>
      </c>
      <c r="Q48" s="4">
        <v>196.56</v>
      </c>
      <c r="R48" s="3">
        <v>881.27</v>
      </c>
      <c r="S48" s="3">
        <f t="shared" si="4"/>
        <v>2691.21</v>
      </c>
    </row>
    <row r="49" spans="1:19" x14ac:dyDescent="0.25">
      <c r="A49" s="1" t="s">
        <v>39</v>
      </c>
      <c r="B49" s="2" t="s">
        <v>14</v>
      </c>
      <c r="C49" s="6">
        <v>778.45</v>
      </c>
      <c r="D49" s="3">
        <f>1556.79+859.8</f>
        <v>2416.59</v>
      </c>
      <c r="E49" s="3">
        <v>1263.4000000000001</v>
      </c>
      <c r="F49" s="4">
        <v>622.79999999999995</v>
      </c>
      <c r="G49" s="3">
        <v>0</v>
      </c>
      <c r="H49" s="4">
        <f>74.49+76.83</f>
        <v>151.32</v>
      </c>
      <c r="I49" s="3">
        <v>4639.25</v>
      </c>
      <c r="J49" s="4">
        <f>128.36+378.31</f>
        <v>506.67</v>
      </c>
      <c r="K49" s="4">
        <v>104.34</v>
      </c>
      <c r="L49" s="4">
        <v>32.69</v>
      </c>
      <c r="M49" s="4">
        <v>31.2</v>
      </c>
      <c r="N49" s="4">
        <v>0</v>
      </c>
      <c r="O49" s="4">
        <v>28</v>
      </c>
      <c r="P49" s="4">
        <v>0</v>
      </c>
      <c r="Q49" s="4">
        <v>0</v>
      </c>
      <c r="R49" s="3">
        <v>3709.25</v>
      </c>
      <c r="S49" s="3">
        <f t="shared" si="4"/>
        <v>930</v>
      </c>
    </row>
    <row r="50" spans="1:19" x14ac:dyDescent="0.25">
      <c r="A50" s="1" t="s">
        <v>25</v>
      </c>
      <c r="B50" s="2" t="s">
        <v>69</v>
      </c>
      <c r="C50" s="6">
        <v>2335.2399999999998</v>
      </c>
      <c r="D50" s="3">
        <v>0</v>
      </c>
      <c r="E50" s="3">
        <v>4862.04</v>
      </c>
      <c r="F50" s="4">
        <v>716.22</v>
      </c>
      <c r="G50" s="3">
        <v>0</v>
      </c>
      <c r="H50" s="4">
        <v>0</v>
      </c>
      <c r="I50" s="3">
        <v>7197.71</v>
      </c>
      <c r="J50" s="4">
        <v>621.03</v>
      </c>
      <c r="K50" s="4">
        <v>939.11</v>
      </c>
      <c r="L50" s="4">
        <v>0</v>
      </c>
      <c r="M50" s="4">
        <v>35.880000000000003</v>
      </c>
      <c r="N50" s="4">
        <v>0</v>
      </c>
      <c r="O50" s="4">
        <v>0</v>
      </c>
      <c r="P50" s="4">
        <v>0</v>
      </c>
      <c r="Q50" s="4">
        <v>0</v>
      </c>
      <c r="R50" s="3">
        <v>1596.71</v>
      </c>
      <c r="S50" s="3">
        <f t="shared" si="4"/>
        <v>5601</v>
      </c>
    </row>
    <row r="51" spans="1:19" x14ac:dyDescent="0.25">
      <c r="A51" s="1" t="s">
        <v>57</v>
      </c>
      <c r="B51" s="2" t="s">
        <v>10</v>
      </c>
      <c r="C51" s="6">
        <v>5099.2700000000004</v>
      </c>
      <c r="D51" s="3">
        <v>0</v>
      </c>
      <c r="E51" s="3">
        <v>0</v>
      </c>
      <c r="F51" s="4">
        <v>716.22</v>
      </c>
      <c r="G51" s="3">
        <v>0</v>
      </c>
      <c r="H51" s="4">
        <v>6.88</v>
      </c>
      <c r="I51" s="3">
        <v>5108.04</v>
      </c>
      <c r="J51" s="4">
        <v>561.82000000000005</v>
      </c>
      <c r="K51" s="4">
        <v>386.64</v>
      </c>
      <c r="L51" s="4">
        <v>0</v>
      </c>
      <c r="M51" s="4">
        <v>35.880000000000003</v>
      </c>
      <c r="N51" s="4">
        <v>0</v>
      </c>
      <c r="O51" s="4">
        <v>32.21</v>
      </c>
      <c r="P51" s="4">
        <v>0</v>
      </c>
      <c r="Q51" s="4">
        <v>0</v>
      </c>
      <c r="R51" s="3">
        <v>1106.04</v>
      </c>
      <c r="S51" s="3">
        <f t="shared" si="4"/>
        <v>4002</v>
      </c>
    </row>
    <row r="52" spans="1:19" x14ac:dyDescent="0.25">
      <c r="A52" s="1" t="s">
        <v>62</v>
      </c>
      <c r="B52" s="2" t="s">
        <v>14</v>
      </c>
      <c r="C52" s="8">
        <v>2222.7600000000002</v>
      </c>
      <c r="D52" s="3">
        <v>0</v>
      </c>
      <c r="E52" s="3">
        <v>0</v>
      </c>
      <c r="F52" s="4">
        <v>716.22</v>
      </c>
      <c r="G52" s="3">
        <v>0</v>
      </c>
      <c r="H52" s="4">
        <v>8.84</v>
      </c>
      <c r="I52" s="3">
        <v>2234</v>
      </c>
      <c r="J52" s="4">
        <v>200.99</v>
      </c>
      <c r="K52" s="4">
        <v>0</v>
      </c>
      <c r="L52" s="4">
        <v>0</v>
      </c>
      <c r="M52" s="4">
        <v>35.880000000000003</v>
      </c>
      <c r="N52" s="4">
        <v>0</v>
      </c>
      <c r="O52" s="4">
        <v>67.599999999999994</v>
      </c>
      <c r="P52" s="4">
        <v>0</v>
      </c>
      <c r="Q52" s="4">
        <v>0</v>
      </c>
      <c r="R52" s="3">
        <v>305</v>
      </c>
      <c r="S52" s="3">
        <f t="shared" si="4"/>
        <v>1929</v>
      </c>
    </row>
    <row r="53" spans="1:19" x14ac:dyDescent="0.25">
      <c r="A53" s="1" t="s">
        <v>63</v>
      </c>
      <c r="B53" s="2" t="s">
        <v>66</v>
      </c>
      <c r="C53" s="8">
        <v>8046.39</v>
      </c>
      <c r="D53" s="3">
        <v>0</v>
      </c>
      <c r="E53" s="3">
        <v>9347.0300000000007</v>
      </c>
      <c r="F53" s="4">
        <v>653.94000000000005</v>
      </c>
      <c r="G53" s="3">
        <v>925.05</v>
      </c>
      <c r="H53" s="4">
        <v>0</v>
      </c>
      <c r="I53" s="3">
        <v>17393.64</v>
      </c>
      <c r="J53" s="4">
        <v>621.03</v>
      </c>
      <c r="K53" s="4">
        <v>3743.05</v>
      </c>
      <c r="L53" s="4">
        <v>0</v>
      </c>
      <c r="M53" s="4">
        <v>32.76</v>
      </c>
      <c r="N53" s="4">
        <v>482.78</v>
      </c>
      <c r="O53" s="4">
        <v>42.97</v>
      </c>
      <c r="P53" s="4">
        <v>0</v>
      </c>
      <c r="Q53" s="4">
        <v>0</v>
      </c>
      <c r="R53" s="3">
        <v>4922.6400000000003</v>
      </c>
      <c r="S53" s="3">
        <f t="shared" si="4"/>
        <v>12471</v>
      </c>
    </row>
    <row r="54" spans="1:19" x14ac:dyDescent="0.25">
      <c r="A54" s="1" t="s">
        <v>38</v>
      </c>
      <c r="B54" s="2" t="s">
        <v>68</v>
      </c>
      <c r="C54" s="6">
        <v>2335.2399999999998</v>
      </c>
      <c r="D54" s="3">
        <v>0</v>
      </c>
      <c r="E54" s="3">
        <v>1263.4000000000001</v>
      </c>
      <c r="F54" s="4">
        <v>716.22</v>
      </c>
      <c r="G54" s="3">
        <v>415.8</v>
      </c>
      <c r="H54" s="4">
        <v>0</v>
      </c>
      <c r="I54" s="3">
        <v>3598.73</v>
      </c>
      <c r="J54" s="4">
        <v>395.85</v>
      </c>
      <c r="K54" s="4">
        <v>125.62</v>
      </c>
      <c r="L54" s="4">
        <v>0</v>
      </c>
      <c r="M54" s="4">
        <v>35.880000000000003</v>
      </c>
      <c r="N54" s="4">
        <v>140.11000000000001</v>
      </c>
      <c r="O54" s="4">
        <v>28</v>
      </c>
      <c r="P54" s="4">
        <v>0</v>
      </c>
      <c r="Q54" s="4">
        <v>0</v>
      </c>
      <c r="R54" s="3">
        <v>725.73</v>
      </c>
      <c r="S54" s="3">
        <f t="shared" si="4"/>
        <v>2873</v>
      </c>
    </row>
    <row r="55" spans="1:19" x14ac:dyDescent="0.25">
      <c r="A55" s="1" t="s">
        <v>36</v>
      </c>
      <c r="B55" s="2" t="s">
        <v>73</v>
      </c>
      <c r="C55" s="6">
        <v>2335.2399999999998</v>
      </c>
      <c r="D55" s="3">
        <v>0</v>
      </c>
      <c r="E55" s="3">
        <v>1263.4000000000001</v>
      </c>
      <c r="F55" s="4">
        <v>716.22</v>
      </c>
      <c r="G55" s="3">
        <v>0</v>
      </c>
      <c r="H55" s="4">
        <v>5.25</v>
      </c>
      <c r="I55" s="3">
        <v>3605.13</v>
      </c>
      <c r="J55" s="4">
        <v>396.53</v>
      </c>
      <c r="K55" s="4">
        <v>126.46</v>
      </c>
      <c r="L55" s="4">
        <v>0</v>
      </c>
      <c r="M55" s="4">
        <v>35.880000000000003</v>
      </c>
      <c r="N55" s="4">
        <v>0</v>
      </c>
      <c r="O55" s="4">
        <v>32.21</v>
      </c>
      <c r="P55" s="4">
        <v>0</v>
      </c>
      <c r="Q55" s="4">
        <v>0</v>
      </c>
      <c r="R55" s="3">
        <v>591.13</v>
      </c>
      <c r="S55" s="3">
        <f t="shared" si="4"/>
        <v>3014</v>
      </c>
    </row>
    <row r="56" spans="1:19" x14ac:dyDescent="0.25">
      <c r="A56" s="1" t="s">
        <v>49</v>
      </c>
      <c r="B56" s="2" t="s">
        <v>14</v>
      </c>
      <c r="C56" s="8">
        <v>2222.7600000000002</v>
      </c>
      <c r="D56" s="7">
        <v>0</v>
      </c>
      <c r="E56" s="3">
        <v>0</v>
      </c>
      <c r="F56" s="4">
        <v>716.22</v>
      </c>
      <c r="G56" s="3">
        <v>253</v>
      </c>
      <c r="H56" s="4">
        <v>0</v>
      </c>
      <c r="I56" s="3">
        <v>2223.6</v>
      </c>
      <c r="J56" s="4">
        <v>200.04</v>
      </c>
      <c r="K56" s="4">
        <v>0</v>
      </c>
      <c r="L56" s="4">
        <v>0</v>
      </c>
      <c r="M56" s="4">
        <v>35.880000000000003</v>
      </c>
      <c r="N56" s="4">
        <v>133.36000000000001</v>
      </c>
      <c r="O56" s="4">
        <v>28</v>
      </c>
      <c r="P56" s="4">
        <v>0</v>
      </c>
      <c r="Q56" s="4">
        <v>0</v>
      </c>
      <c r="R56" s="3">
        <v>476.6</v>
      </c>
      <c r="S56" s="3">
        <f t="shared" si="4"/>
        <v>1747</v>
      </c>
    </row>
    <row r="57" spans="1:19" x14ac:dyDescent="0.25">
      <c r="A57" s="1" t="s">
        <v>26</v>
      </c>
      <c r="B57" s="2" t="s">
        <v>19</v>
      </c>
      <c r="C57" s="6">
        <v>5357.3</v>
      </c>
      <c r="D57" s="3">
        <v>0</v>
      </c>
      <c r="E57" s="3">
        <v>1839.98</v>
      </c>
      <c r="F57" s="4">
        <v>716.22</v>
      </c>
      <c r="G57" s="3">
        <v>0</v>
      </c>
      <c r="H57" s="4">
        <v>0</v>
      </c>
      <c r="I57" s="3">
        <v>7197.34</v>
      </c>
      <c r="J57" s="4">
        <v>621.03</v>
      </c>
      <c r="K57" s="4">
        <v>891.01</v>
      </c>
      <c r="L57" s="4">
        <v>174.92</v>
      </c>
      <c r="M57" s="4">
        <v>35.880000000000003</v>
      </c>
      <c r="N57" s="4">
        <v>0</v>
      </c>
      <c r="O57" s="4">
        <v>28</v>
      </c>
      <c r="P57" s="4">
        <v>0</v>
      </c>
      <c r="Q57" s="4">
        <v>0</v>
      </c>
      <c r="R57" s="3">
        <v>1949.34</v>
      </c>
      <c r="S57" s="3">
        <f t="shared" si="4"/>
        <v>5248</v>
      </c>
    </row>
    <row r="58" spans="1:19" x14ac:dyDescent="0.25">
      <c r="A58" s="25" t="s">
        <v>96</v>
      </c>
      <c r="B58" s="25"/>
      <c r="C58" s="23">
        <f>SUM(C6:C57)</f>
        <v>239098.56999999998</v>
      </c>
      <c r="D58" s="24">
        <f>SUM(D6:D57)</f>
        <v>30538.579999999998</v>
      </c>
      <c r="E58" s="24">
        <f>SUM(E6:E57)</f>
        <v>40175.600000000013</v>
      </c>
      <c r="F58" s="23">
        <f t="shared" ref="F58:S58" si="5">SUM(F6:F57)</f>
        <v>35452.890000000014</v>
      </c>
      <c r="G58" s="24">
        <f t="shared" si="5"/>
        <v>4316.3500000000004</v>
      </c>
      <c r="H58" s="24">
        <f t="shared" si="5"/>
        <v>2734.3600000000006</v>
      </c>
      <c r="I58" s="23">
        <f t="shared" si="5"/>
        <v>316729.65000000002</v>
      </c>
      <c r="J58" s="24">
        <f t="shared" si="5"/>
        <v>23670.099999999991</v>
      </c>
      <c r="K58" s="24">
        <f t="shared" si="5"/>
        <v>35028.420000000006</v>
      </c>
      <c r="L58" s="23">
        <f t="shared" si="5"/>
        <v>988.71999999999991</v>
      </c>
      <c r="M58" s="24">
        <f t="shared" si="5"/>
        <v>2228.4400000000037</v>
      </c>
      <c r="N58" s="24">
        <f t="shared" si="5"/>
        <v>2192.19</v>
      </c>
      <c r="O58" s="23">
        <f t="shared" si="5"/>
        <v>1942.52</v>
      </c>
      <c r="P58" s="24">
        <f t="shared" si="5"/>
        <v>1200</v>
      </c>
      <c r="Q58" s="24">
        <f t="shared" si="5"/>
        <v>12158.14</v>
      </c>
      <c r="R58" s="23">
        <f t="shared" si="5"/>
        <v>104674.54</v>
      </c>
      <c r="S58" s="24">
        <f t="shared" si="5"/>
        <v>227596.86999999997</v>
      </c>
    </row>
  </sheetData>
  <mergeCells count="3">
    <mergeCell ref="A3:S3"/>
    <mergeCell ref="A4:S4"/>
    <mergeCell ref="A58:B58"/>
  </mergeCells>
  <pageMargins left="0.25" right="0.25" top="0.75" bottom="0.75" header="0.3" footer="0.3"/>
  <pageSetup paperSize="9"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JANEIRP 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Vanessa Just Blanco</cp:lastModifiedBy>
  <cp:lastPrinted>2018-02-05T18:44:38Z</cp:lastPrinted>
  <dcterms:created xsi:type="dcterms:W3CDTF">2015-04-01T12:17:47Z</dcterms:created>
  <dcterms:modified xsi:type="dcterms:W3CDTF">2018-02-07T13:57:42Z</dcterms:modified>
</cp:coreProperties>
</file>