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3\"/>
    </mc:Choice>
  </mc:AlternateContent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I60" i="1" l="1"/>
  <c r="H60" i="1"/>
  <c r="H57" i="1"/>
  <c r="H50" i="1"/>
  <c r="H8" i="1"/>
  <c r="H47" i="1"/>
  <c r="M17" i="1"/>
  <c r="H17" i="1"/>
  <c r="I21" i="1"/>
  <c r="H21" i="1"/>
  <c r="I13" i="1"/>
  <c r="H13" i="1"/>
  <c r="E13" i="1"/>
  <c r="I63" i="1"/>
  <c r="H63" i="1"/>
  <c r="H28" i="1" l="1"/>
  <c r="H77" i="1"/>
  <c r="H32" i="1"/>
  <c r="E32" i="1"/>
  <c r="I25" i="1"/>
  <c r="H25" i="1"/>
  <c r="I24" i="1" l="1"/>
  <c r="H24" i="1"/>
  <c r="I19" i="1"/>
  <c r="H19" i="1"/>
  <c r="I56" i="1"/>
  <c r="H56" i="1"/>
  <c r="M80" i="1"/>
  <c r="I80" i="1"/>
  <c r="E80" i="1"/>
  <c r="I20" i="1"/>
  <c r="H20" i="1"/>
  <c r="I66" i="1" l="1"/>
  <c r="H18" i="1"/>
  <c r="H44" i="1" l="1"/>
  <c r="M35" i="1" l="1"/>
  <c r="M42" i="1" l="1"/>
  <c r="D85" i="1" l="1"/>
  <c r="M30" i="1" l="1"/>
  <c r="M16" i="1"/>
  <c r="M15" i="1" l="1"/>
  <c r="L85" i="1" l="1"/>
  <c r="K85" i="1"/>
  <c r="I85" i="1"/>
  <c r="H85" i="1"/>
  <c r="G85" i="1"/>
  <c r="E85" i="1"/>
  <c r="C85" i="1"/>
  <c r="M71" i="1" l="1"/>
  <c r="M33" i="1"/>
  <c r="M7" i="1"/>
  <c r="M83" i="1" l="1"/>
  <c r="M44" i="1"/>
  <c r="M84" i="1" l="1"/>
  <c r="M82" i="1"/>
  <c r="M81" i="1"/>
  <c r="M79" i="1"/>
  <c r="M78" i="1"/>
  <c r="M77" i="1"/>
  <c r="M76" i="1"/>
  <c r="M75" i="1"/>
  <c r="M74" i="1"/>
  <c r="M73" i="1"/>
  <c r="M72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31" i="1"/>
  <c r="M32" i="1"/>
  <c r="M34" i="1"/>
  <c r="M36" i="1"/>
  <c r="M37" i="1"/>
  <c r="M38" i="1"/>
  <c r="M39" i="1"/>
  <c r="M40" i="1"/>
  <c r="M41" i="1"/>
  <c r="M43" i="1"/>
  <c r="M24" i="1"/>
  <c r="M21" i="1" l="1"/>
  <c r="M9" i="1" l="1"/>
  <c r="M10" i="1"/>
  <c r="M11" i="1"/>
  <c r="M12" i="1"/>
  <c r="M13" i="1"/>
  <c r="M14" i="1"/>
  <c r="M18" i="1"/>
  <c r="M19" i="1"/>
  <c r="M20" i="1"/>
  <c r="M22" i="1"/>
  <c r="M23" i="1"/>
  <c r="M25" i="1"/>
  <c r="M26" i="1"/>
  <c r="M27" i="1"/>
  <c r="M28" i="1"/>
  <c r="M29" i="1"/>
  <c r="M8" i="1"/>
  <c r="M85" i="1" l="1"/>
  <c r="J85" i="1"/>
  <c r="F85" i="1"/>
</calcChain>
</file>

<file path=xl/sharedStrings.xml><?xml version="1.0" encoding="utf-8"?>
<sst xmlns="http://schemas.openxmlformats.org/spreadsheetml/2006/main" count="171" uniqueCount="125">
  <si>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</si>
  <si>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</si>
  <si>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</si>
  <si>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</si>
  <si>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</si>
  <si>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</si>
  <si>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</si>
  <si>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</si>
  <si>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</si>
  <si>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</si>
  <si>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</si>
  <si>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</si>
  <si>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</si>
  <si>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</si>
  <si>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</si>
  <si>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</si>
  <si>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</si>
  <si>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</si>
  <si>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</si>
  <si>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</si>
  <si>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</si>
  <si>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</si>
  <si>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</si>
  <si>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</si>
  <si>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</si>
  <si>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</si>
  <si>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</si>
  <si>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</si>
  <si>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</si>
  <si>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</si>
  <si>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</si>
  <si>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</si>
  <si>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</si>
  <si>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</si>
  <si>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</si>
  <si>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</si>
  <si>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</si>
  <si>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</si>
  <si>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</si>
  <si>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</si>
  <si>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</si>
  <si>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</si>
  <si>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</si>
  <si>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</si>
  <si>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</si>
  <si>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</si>
  <si>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</si>
  <si>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</si>
  <si>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</si>
  <si>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</si>
  <si>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</si>
  <si>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</si>
  <si>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</si>
  <si>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</si>
  <si>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</si>
  <si>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</si>
  <si>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</si>
  <si>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</si>
  <si>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</si>
  <si>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</si>
  <si>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</si>
  <si>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</si>
  <si>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</si>
  <si>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</si>
  <si>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</si>
  <si>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</si>
  <si>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</si>
  <si>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</si>
  <si>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</si>
  <si>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</si>
  <si>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</si>
  <si>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</si>
  <si>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</si>
  <si>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</si>
  <si>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</si>
  <si>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</si>
  <si>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</si>
  <si>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</si>
  <si>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</si>
  <si>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</si>
  <si>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</si>
  <si>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</si>
  <si>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</si>
  <si>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</si>
  <si>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</si>
  <si>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</si>
  <si>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</si>
  <si>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</si>
  <si>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</si>
  <si>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</si>
  <si>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</si>
  <si>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</si>
  <si>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</si>
  <si>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</si>
  <si>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</si>
  <si>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</si>
  <si>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</si>
  <si>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</si>
  <si>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</si>
  <si>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</si>
  <si>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</si>
  <si>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</si>
  <si>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</si>
  <si>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</si>
  <si>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</si>
  <si>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</si>
  <si>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</si>
  <si>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</si>
  <si>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</si>
  <si>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</si>
  <si>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</si>
  <si>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</si>
  <si>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</si>
  <si>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</si>
  <si>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</si>
  <si>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</si>
  <si>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Assessor de Relações Institucionais</t>
  </si>
  <si>
    <t>Coordenador Jurídico - Contencioso</t>
  </si>
  <si>
    <t>Coordenadora de Compras, Licitações e serviços</t>
  </si>
  <si>
    <t>Supervisor de enventos e viagens</t>
  </si>
  <si>
    <t>Coordenadora de Secretaria e Apoio às Comissões e Colegiados</t>
  </si>
  <si>
    <t>Coordenador de Contabilidade, Tesouraria e Cobrança</t>
  </si>
  <si>
    <t xml:space="preserve">Jean Paulo dos Santos </t>
  </si>
  <si>
    <t>Fernando Passos Verissimo</t>
  </si>
  <si>
    <t>FOLHA DE PAGAMENTO -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</si>
</sst>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4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0" fontId="2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0" fillId="2" borderId="3" xfId="1" applyFont="1" applyFill="1" applyBorder="1"/>
    <xf numFmtId="164" fontId="3" fillId="2" borderId="3" xfId="1" applyNumberFormat="1" applyFont="1" applyFill="1" applyBorder="1" applyAlignment="1">
      <alignment horizontal="left"/>
    </xf>
    <xf numFmtId="0" fontId="6" fillId="2" borderId="0" xfId="0" applyFont="1" applyFill="1"/>
    <xf numFmtId="165" fontId="3" fillId="2" borderId="3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left" vertical="center" wrapText="1"/>
    </xf>
    <xf numFmtId="44" fontId="3" fillId="2" borderId="4" xfId="0" applyNumberFormat="1" applyFont="1" applyFill="1" applyBorder="1" applyAlignment="1">
      <alignment horizontal="left" vertical="center" wrapText="1"/>
    </xf>
    <xf numFmtId="44" fontId="3" fillId="2" borderId="8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/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0" fillId="0" borderId="0" xfId="0" applyNumberFormat="1"/>
    <xf numFmtId="164" fontId="3" fillId="2" borderId="3" xfId="1" applyFont="1" applyFill="1" applyBorder="1"/>
    <xf numFmtId="0" fontId="3" fillId="2" borderId="0" xfId="0" applyFont="1" applyFill="1"/>
    <xf numFmtId="164" fontId="0" fillId="2" borderId="4" xfId="1" applyFont="1" applyFill="1" applyBorder="1"/>
    <xf numFmtId="4" fontId="0" fillId="2" borderId="4" xfId="0" applyNumberFormat="1" applyFill="1" applyBorder="1"/>
    <xf numFmtId="4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13</xdr:col>
      <xdr:colOff>85724</xdr:colOff>
      <xdr:row>2</xdr:row>
      <xdr:rowOff>723900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15706724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zoomScaleNormal="100" workbookViewId="0">
      <selection activeCell="G85" sqref="G85"/>
    </sheetView>
  </sheetViews>
  <sheetFormatPr defaultRowHeight="15" x14ac:dyDescent="0.25"/>
  <cols>
    <col min="1" max="1" width="38.5703125" bestFit="1" customWidth="1"/>
    <col min="2" max="2" width="58.28515625" style="15" bestFit="1" customWidth="1"/>
    <col min="3" max="3" width="12.7109375" bestFit="1" customWidth="1"/>
    <col min="4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  <col min="15" max="15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75" thickBot="1" x14ac:dyDescent="0.4">
      <c r="A4" s="33" t="s">
        <v>124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ht="15.75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15" customFormat="1" ht="33" customHeight="1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39" customFormat="1" x14ac:dyDescent="0.25">
      <c r="A7" s="18" t="s">
        <v>108</v>
      </c>
      <c r="B7" s="5" t="s">
        <v>18</v>
      </c>
      <c r="C7" s="6">
        <v>3340.37</v>
      </c>
      <c r="D7" s="7">
        <v>0</v>
      </c>
      <c r="E7" s="7">
        <v>0</v>
      </c>
      <c r="F7" s="7"/>
      <c r="G7" s="38">
        <v>3421.37</v>
      </c>
      <c r="H7" s="38">
        <v>303.89</v>
      </c>
      <c r="I7" s="7">
        <v>52.53</v>
      </c>
      <c r="J7" s="7"/>
      <c r="K7" s="7">
        <v>0</v>
      </c>
      <c r="L7" s="8">
        <v>433.38</v>
      </c>
      <c r="M7" s="9">
        <f>SUM(G7-L7)</f>
        <v>2987.99</v>
      </c>
    </row>
    <row r="8" spans="1:13" s="15" customFormat="1" x14ac:dyDescent="0.25">
      <c r="A8" s="18" t="s">
        <v>13</v>
      </c>
      <c r="B8" s="19" t="s">
        <v>14</v>
      </c>
      <c r="C8" s="6">
        <v>3515.01</v>
      </c>
      <c r="D8" s="7">
        <v>585.84</v>
      </c>
      <c r="E8" s="7">
        <v>0</v>
      </c>
      <c r="F8" s="7"/>
      <c r="G8" s="20">
        <v>4182.13</v>
      </c>
      <c r="H8" s="20">
        <f>191.37+208.92</f>
        <v>400.28999999999996</v>
      </c>
      <c r="I8" s="7">
        <v>18.600000000000001</v>
      </c>
      <c r="J8" s="7"/>
      <c r="K8" s="7">
        <v>2133.38</v>
      </c>
      <c r="L8" s="8">
        <v>2664.35</v>
      </c>
      <c r="M8" s="9">
        <f>SUM(G8-L8)</f>
        <v>1517.7800000000002</v>
      </c>
    </row>
    <row r="9" spans="1:13" s="15" customFormat="1" ht="15.75" customHeight="1" x14ac:dyDescent="0.25">
      <c r="A9" s="10" t="s">
        <v>15</v>
      </c>
      <c r="B9" s="5" t="s">
        <v>16</v>
      </c>
      <c r="C9" s="6">
        <v>8063.83</v>
      </c>
      <c r="D9" s="7">
        <v>0</v>
      </c>
      <c r="E9" s="8">
        <v>6568.57</v>
      </c>
      <c r="F9" s="7"/>
      <c r="G9" s="6">
        <v>14672.9</v>
      </c>
      <c r="H9" s="7">
        <v>876.95</v>
      </c>
      <c r="I9" s="7">
        <v>2793.51</v>
      </c>
      <c r="J9" s="7"/>
      <c r="K9" s="7">
        <v>0</v>
      </c>
      <c r="L9" s="8">
        <v>4555.53</v>
      </c>
      <c r="M9" s="9">
        <f t="shared" ref="M9:M84" si="0">SUM(G9-L9)</f>
        <v>10117.369999999999</v>
      </c>
    </row>
    <row r="10" spans="1:13" s="15" customFormat="1" ht="16.5" customHeight="1" x14ac:dyDescent="0.25">
      <c r="A10" s="10" t="s">
        <v>17</v>
      </c>
      <c r="B10" s="5" t="s">
        <v>18</v>
      </c>
      <c r="C10" s="6">
        <v>3340.37</v>
      </c>
      <c r="D10" s="7">
        <v>0</v>
      </c>
      <c r="E10" s="7">
        <v>713.78</v>
      </c>
      <c r="F10" s="7"/>
      <c r="G10" s="6">
        <v>4135.1499999999996</v>
      </c>
      <c r="H10" s="7">
        <v>393.48</v>
      </c>
      <c r="I10" s="7">
        <v>158.52000000000001</v>
      </c>
      <c r="J10" s="7"/>
      <c r="K10" s="7">
        <v>0</v>
      </c>
      <c r="L10" s="8">
        <v>625.33000000000004</v>
      </c>
      <c r="M10" s="9">
        <f t="shared" si="0"/>
        <v>3509.8199999999997</v>
      </c>
    </row>
    <row r="11" spans="1:13" s="15" customFormat="1" ht="14.25" customHeight="1" x14ac:dyDescent="0.25">
      <c r="A11" s="10" t="s">
        <v>19</v>
      </c>
      <c r="B11" s="5" t="s">
        <v>20</v>
      </c>
      <c r="C11" s="6">
        <v>11748.72</v>
      </c>
      <c r="D11" s="7">
        <v>0</v>
      </c>
      <c r="E11" s="8">
        <v>0</v>
      </c>
      <c r="F11" s="7"/>
      <c r="G11" s="6">
        <v>12309.16</v>
      </c>
      <c r="H11" s="7">
        <v>876.95</v>
      </c>
      <c r="I11" s="7">
        <v>2236.62</v>
      </c>
      <c r="J11" s="7"/>
      <c r="K11" s="7">
        <v>0</v>
      </c>
      <c r="L11" s="8">
        <v>3336.62</v>
      </c>
      <c r="M11" s="9">
        <f t="shared" si="0"/>
        <v>8972.5400000000009</v>
      </c>
    </row>
    <row r="12" spans="1:13" s="15" customFormat="1" x14ac:dyDescent="0.25">
      <c r="A12" s="10" t="s">
        <v>100</v>
      </c>
      <c r="B12" s="5" t="s">
        <v>20</v>
      </c>
      <c r="C12" s="6">
        <v>11088.57</v>
      </c>
      <c r="D12" s="7">
        <v>0</v>
      </c>
      <c r="E12" s="8">
        <v>0</v>
      </c>
      <c r="F12" s="7"/>
      <c r="G12" s="6">
        <v>11088.58</v>
      </c>
      <c r="H12" s="7">
        <v>876.95</v>
      </c>
      <c r="I12" s="7">
        <v>1923.24</v>
      </c>
      <c r="J12" s="7"/>
      <c r="K12" s="7">
        <v>0</v>
      </c>
      <c r="L12" s="8">
        <v>2864.41</v>
      </c>
      <c r="M12" s="9">
        <f t="shared" si="0"/>
        <v>8224.17</v>
      </c>
    </row>
    <row r="13" spans="1:13" s="15" customFormat="1" ht="15.75" customHeight="1" x14ac:dyDescent="0.25">
      <c r="A13" s="10" t="s">
        <v>21</v>
      </c>
      <c r="B13" s="5" t="s">
        <v>20</v>
      </c>
      <c r="C13" s="6">
        <v>12724.28</v>
      </c>
      <c r="D13" s="7">
        <v>1723.99</v>
      </c>
      <c r="E13" s="8">
        <f>479.44+828.13</f>
        <v>1307.57</v>
      </c>
      <c r="F13" s="7"/>
      <c r="G13" s="6">
        <v>15864.08</v>
      </c>
      <c r="H13" s="21">
        <f>791.61+85.61</f>
        <v>877.22</v>
      </c>
      <c r="I13" s="7">
        <f>809.34+1413.72</f>
        <v>2223.06</v>
      </c>
      <c r="J13" s="7"/>
      <c r="K13" s="7">
        <v>5295.02</v>
      </c>
      <c r="L13" s="8">
        <v>8459.52</v>
      </c>
      <c r="M13" s="9">
        <f t="shared" si="0"/>
        <v>7404.5599999999995</v>
      </c>
    </row>
    <row r="14" spans="1:13" s="15" customFormat="1" x14ac:dyDescent="0.25">
      <c r="A14" s="10" t="s">
        <v>22</v>
      </c>
      <c r="B14" s="5" t="s">
        <v>18</v>
      </c>
      <c r="C14" s="6">
        <v>3540.81</v>
      </c>
      <c r="D14" s="7">
        <v>0</v>
      </c>
      <c r="E14" s="8">
        <v>1640.24</v>
      </c>
      <c r="F14" s="7"/>
      <c r="G14" s="6">
        <v>5262.05</v>
      </c>
      <c r="H14" s="7">
        <v>327.95</v>
      </c>
      <c r="I14" s="7">
        <v>81.52</v>
      </c>
      <c r="J14" s="7"/>
      <c r="K14" s="8">
        <v>0</v>
      </c>
      <c r="L14" s="8">
        <v>479.83</v>
      </c>
      <c r="M14" s="9">
        <f t="shared" si="0"/>
        <v>4782.22</v>
      </c>
    </row>
    <row r="15" spans="1:13" s="15" customFormat="1" x14ac:dyDescent="0.25">
      <c r="A15" s="10" t="s">
        <v>111</v>
      </c>
      <c r="B15" s="5" t="s">
        <v>112</v>
      </c>
      <c r="C15" s="6">
        <v>4856.97</v>
      </c>
      <c r="D15" s="7">
        <v>0</v>
      </c>
      <c r="E15" s="8">
        <v>0</v>
      </c>
      <c r="F15" s="7"/>
      <c r="G15" s="6">
        <v>4937.97</v>
      </c>
      <c r="H15" s="7">
        <v>505.88</v>
      </c>
      <c r="I15" s="7">
        <v>322.29000000000002</v>
      </c>
      <c r="J15" s="7"/>
      <c r="K15" s="7">
        <v>0</v>
      </c>
      <c r="L15" s="8">
        <v>1008.82</v>
      </c>
      <c r="M15" s="9">
        <f t="shared" si="0"/>
        <v>3929.15</v>
      </c>
    </row>
    <row r="16" spans="1:13" s="15" customFormat="1" x14ac:dyDescent="0.25">
      <c r="A16" s="10" t="s">
        <v>113</v>
      </c>
      <c r="B16" s="5" t="s">
        <v>79</v>
      </c>
      <c r="C16" s="6">
        <v>7024.11</v>
      </c>
      <c r="D16" s="7">
        <v>0</v>
      </c>
      <c r="E16" s="8">
        <v>0</v>
      </c>
      <c r="F16" s="7"/>
      <c r="G16" s="6">
        <v>7980.86</v>
      </c>
      <c r="H16" s="7">
        <v>876.95</v>
      </c>
      <c r="I16" s="7">
        <v>994.2</v>
      </c>
      <c r="J16" s="7"/>
      <c r="K16" s="7">
        <v>0</v>
      </c>
      <c r="L16" s="8">
        <v>1980.9</v>
      </c>
      <c r="M16" s="9">
        <f t="shared" si="0"/>
        <v>5999.9599999999991</v>
      </c>
    </row>
    <row r="17" spans="1:14" s="15" customFormat="1" x14ac:dyDescent="0.25">
      <c r="A17" s="10" t="s">
        <v>101</v>
      </c>
      <c r="B17" s="5" t="s">
        <v>18</v>
      </c>
      <c r="C17" s="6">
        <v>3340.37</v>
      </c>
      <c r="D17" s="7">
        <v>556.73</v>
      </c>
      <c r="E17" s="8">
        <v>820.12</v>
      </c>
      <c r="F17" s="7"/>
      <c r="G17" s="6">
        <v>4717.5</v>
      </c>
      <c r="H17" s="7">
        <f>180.89+190.88</f>
        <v>371.77</v>
      </c>
      <c r="I17" s="7">
        <v>10.65</v>
      </c>
      <c r="J17" s="7"/>
      <c r="K17" s="7">
        <v>2035.38</v>
      </c>
      <c r="L17" s="8">
        <v>2484.52</v>
      </c>
      <c r="M17" s="9">
        <f t="shared" si="0"/>
        <v>2232.98</v>
      </c>
    </row>
    <row r="18" spans="1:14" s="15" customFormat="1" x14ac:dyDescent="0.25">
      <c r="A18" s="10" t="s">
        <v>23</v>
      </c>
      <c r="B18" s="5" t="s">
        <v>18</v>
      </c>
      <c r="C18" s="6">
        <v>3540.8</v>
      </c>
      <c r="D18" s="7">
        <v>314.74</v>
      </c>
      <c r="E18" s="8">
        <v>0</v>
      </c>
      <c r="F18" s="7"/>
      <c r="G18" s="6">
        <v>3936.54</v>
      </c>
      <c r="H18" s="7">
        <f>94.42+271.3</f>
        <v>365.72</v>
      </c>
      <c r="I18" s="7">
        <v>0</v>
      </c>
      <c r="J18" s="7"/>
      <c r="K18" s="7">
        <v>1164.53</v>
      </c>
      <c r="L18" s="8">
        <v>1607.21</v>
      </c>
      <c r="M18" s="9">
        <f t="shared" si="0"/>
        <v>2329.33</v>
      </c>
    </row>
    <row r="19" spans="1:14" s="15" customFormat="1" x14ac:dyDescent="0.25">
      <c r="A19" s="10" t="s">
        <v>24</v>
      </c>
      <c r="B19" s="5" t="s">
        <v>25</v>
      </c>
      <c r="C19" s="6">
        <v>8063.83</v>
      </c>
      <c r="D19" s="7">
        <v>895.98</v>
      </c>
      <c r="E19" s="8">
        <v>0</v>
      </c>
      <c r="F19" s="7"/>
      <c r="G19" s="6">
        <v>9585.2199999999993</v>
      </c>
      <c r="H19" s="7">
        <f>333.39+543.83</f>
        <v>877.22</v>
      </c>
      <c r="I19" s="7">
        <f>132.78+392.83</f>
        <v>525.61</v>
      </c>
      <c r="J19" s="7"/>
      <c r="K19" s="7">
        <v>3117.75</v>
      </c>
      <c r="L19" s="8">
        <v>5066.3900000000003</v>
      </c>
      <c r="M19" s="9">
        <f t="shared" si="0"/>
        <v>4518.829999999999</v>
      </c>
    </row>
    <row r="20" spans="1:14" s="15" customFormat="1" x14ac:dyDescent="0.25">
      <c r="A20" s="10" t="s">
        <v>26</v>
      </c>
      <c r="B20" s="5" t="s">
        <v>27</v>
      </c>
      <c r="C20" s="6">
        <v>8063.83</v>
      </c>
      <c r="D20" s="7">
        <v>985.58</v>
      </c>
      <c r="E20" s="7">
        <v>452.06</v>
      </c>
      <c r="F20" s="7"/>
      <c r="G20" s="6">
        <v>9582.74</v>
      </c>
      <c r="H20" s="7">
        <f>378.1+499.12</f>
        <v>877.22</v>
      </c>
      <c r="I20" s="7">
        <f>179.83+498.61</f>
        <v>678.44</v>
      </c>
      <c r="J20" s="7"/>
      <c r="K20" s="7">
        <v>3384.39</v>
      </c>
      <c r="L20" s="8">
        <v>5123.3</v>
      </c>
      <c r="M20" s="9">
        <f t="shared" si="0"/>
        <v>4459.4399999999996</v>
      </c>
    </row>
    <row r="21" spans="1:14" s="15" customFormat="1" x14ac:dyDescent="0.25">
      <c r="A21" s="10" t="s">
        <v>29</v>
      </c>
      <c r="B21" s="5" t="s">
        <v>20</v>
      </c>
      <c r="C21" s="6">
        <v>12724.28</v>
      </c>
      <c r="D21" s="7">
        <v>1413.81</v>
      </c>
      <c r="E21" s="8">
        <v>0</v>
      </c>
      <c r="F21" s="7"/>
      <c r="G21" s="6">
        <v>14763.5</v>
      </c>
      <c r="H21" s="7">
        <f>617.91+259.31</f>
        <v>877.22</v>
      </c>
      <c r="I21" s="7">
        <f>515+1302.62</f>
        <v>1817.62</v>
      </c>
      <c r="J21" s="7"/>
      <c r="K21" s="7">
        <v>4521.42</v>
      </c>
      <c r="L21" s="8">
        <v>7646.54</v>
      </c>
      <c r="M21" s="9">
        <f>SUM(G21-L21)</f>
        <v>7116.96</v>
      </c>
    </row>
    <row r="22" spans="1:14" s="15" customFormat="1" x14ac:dyDescent="0.25">
      <c r="A22" s="10" t="s">
        <v>30</v>
      </c>
      <c r="B22" s="5" t="s">
        <v>18</v>
      </c>
      <c r="C22" s="6">
        <v>3540.81</v>
      </c>
      <c r="D22" s="7">
        <v>0</v>
      </c>
      <c r="E22" s="8">
        <v>1640.24</v>
      </c>
      <c r="F22" s="7"/>
      <c r="G22" s="6">
        <v>5262.05</v>
      </c>
      <c r="H22" s="7">
        <v>327.95</v>
      </c>
      <c r="I22" s="7">
        <v>81.52</v>
      </c>
      <c r="J22" s="7"/>
      <c r="K22" s="7">
        <v>0</v>
      </c>
      <c r="L22" s="7">
        <v>473.69</v>
      </c>
      <c r="M22" s="9">
        <f t="shared" si="0"/>
        <v>4788.3600000000006</v>
      </c>
    </row>
    <row r="23" spans="1:14" s="15" customFormat="1" x14ac:dyDescent="0.25">
      <c r="A23" s="10" t="s">
        <v>31</v>
      </c>
      <c r="B23" s="5" t="s">
        <v>117</v>
      </c>
      <c r="C23" s="6">
        <v>9412.5300000000007</v>
      </c>
      <c r="D23" s="7">
        <v>0</v>
      </c>
      <c r="E23" s="8">
        <v>0</v>
      </c>
      <c r="F23" s="7"/>
      <c r="G23" s="6">
        <v>9667.5300000000007</v>
      </c>
      <c r="H23" s="7">
        <v>876.95</v>
      </c>
      <c r="I23" s="7">
        <v>1510.17</v>
      </c>
      <c r="J23" s="7"/>
      <c r="K23" s="7">
        <v>0</v>
      </c>
      <c r="L23" s="7">
        <v>2670.93</v>
      </c>
      <c r="M23" s="9">
        <f t="shared" si="0"/>
        <v>6996.6</v>
      </c>
    </row>
    <row r="24" spans="1:14" s="15" customFormat="1" x14ac:dyDescent="0.25">
      <c r="A24" s="10" t="s">
        <v>32</v>
      </c>
      <c r="B24" s="5" t="s">
        <v>115</v>
      </c>
      <c r="C24" s="6">
        <v>14632.4</v>
      </c>
      <c r="D24" s="7">
        <v>497.99</v>
      </c>
      <c r="E24" s="8">
        <v>0</v>
      </c>
      <c r="F24" s="7"/>
      <c r="G24" s="6">
        <v>16599.46</v>
      </c>
      <c r="H24" s="7">
        <f>226.73+650.31</f>
        <v>877.04</v>
      </c>
      <c r="I24" s="7">
        <f>748.78+2889.97</f>
        <v>3638.75</v>
      </c>
      <c r="J24" s="7"/>
      <c r="K24" s="7">
        <v>1016.46</v>
      </c>
      <c r="L24" s="8">
        <v>5656.64</v>
      </c>
      <c r="M24" s="9">
        <f t="shared" si="0"/>
        <v>10942.82</v>
      </c>
    </row>
    <row r="25" spans="1:14" s="15" customFormat="1" x14ac:dyDescent="0.25">
      <c r="A25" s="10" t="s">
        <v>33</v>
      </c>
      <c r="B25" s="5" t="s">
        <v>25</v>
      </c>
      <c r="C25" s="6">
        <v>8063.83</v>
      </c>
      <c r="D25" s="7">
        <v>1366.93</v>
      </c>
      <c r="E25" s="8">
        <v>0</v>
      </c>
      <c r="F25" s="7"/>
      <c r="G25" s="6">
        <v>10125.06</v>
      </c>
      <c r="H25" s="7">
        <f>591.66+285.56</f>
        <v>877.22</v>
      </c>
      <c r="I25" s="7">
        <f>471.56+155.19</f>
        <v>626.75</v>
      </c>
      <c r="J25" s="7"/>
      <c r="K25" s="7">
        <v>4404.51</v>
      </c>
      <c r="L25" s="8">
        <v>6979.5</v>
      </c>
      <c r="M25" s="9">
        <f t="shared" si="0"/>
        <v>3145.5599999999995</v>
      </c>
    </row>
    <row r="26" spans="1:14" s="15" customFormat="1" x14ac:dyDescent="0.25">
      <c r="A26" s="10" t="s">
        <v>34</v>
      </c>
      <c r="B26" s="5" t="s">
        <v>20</v>
      </c>
      <c r="C26" s="6">
        <v>11776.77</v>
      </c>
      <c r="D26" s="7">
        <v>0</v>
      </c>
      <c r="E26" s="8">
        <v>0</v>
      </c>
      <c r="F26" s="7"/>
      <c r="G26" s="6">
        <v>11857.77</v>
      </c>
      <c r="H26" s="7">
        <v>876.95</v>
      </c>
      <c r="I26" s="7">
        <v>2008.22</v>
      </c>
      <c r="J26" s="7"/>
      <c r="K26" s="7">
        <v>0</v>
      </c>
      <c r="L26" s="8">
        <v>3197.8</v>
      </c>
      <c r="M26" s="9">
        <f t="shared" si="0"/>
        <v>8659.9700000000012</v>
      </c>
    </row>
    <row r="27" spans="1:14" s="15" customFormat="1" x14ac:dyDescent="0.25">
      <c r="A27" s="10" t="s">
        <v>35</v>
      </c>
      <c r="B27" s="5" t="s">
        <v>27</v>
      </c>
      <c r="C27" s="6">
        <v>8063.83</v>
      </c>
      <c r="D27" s="7">
        <v>0</v>
      </c>
      <c r="E27" s="8">
        <v>0</v>
      </c>
      <c r="F27" s="7"/>
      <c r="G27" s="6">
        <v>8688.9699999999993</v>
      </c>
      <c r="H27" s="7">
        <v>876.95</v>
      </c>
      <c r="I27" s="7">
        <v>987.16</v>
      </c>
      <c r="J27" s="7"/>
      <c r="K27" s="7">
        <v>0</v>
      </c>
      <c r="L27" s="8">
        <v>1952.68</v>
      </c>
      <c r="M27" s="9">
        <f t="shared" si="0"/>
        <v>6736.2899999999991</v>
      </c>
    </row>
    <row r="28" spans="1:14" s="15" customFormat="1" ht="13.5" customHeight="1" x14ac:dyDescent="0.25">
      <c r="A28" s="10" t="s">
        <v>36</v>
      </c>
      <c r="B28" s="5" t="s">
        <v>37</v>
      </c>
      <c r="C28" s="6">
        <v>3245.5</v>
      </c>
      <c r="D28" s="7">
        <v>360.61</v>
      </c>
      <c r="E28" s="8">
        <v>0</v>
      </c>
      <c r="F28" s="7"/>
      <c r="G28" s="6">
        <v>3646.88</v>
      </c>
      <c r="H28" s="7">
        <f>110.28+225.77</f>
        <v>336.05</v>
      </c>
      <c r="I28" s="7">
        <v>0</v>
      </c>
      <c r="J28" s="7"/>
      <c r="K28" s="7">
        <v>1332.16</v>
      </c>
      <c r="L28" s="8">
        <v>494.49</v>
      </c>
      <c r="M28" s="9">
        <f t="shared" si="0"/>
        <v>3152.3900000000003</v>
      </c>
    </row>
    <row r="29" spans="1:14" s="15" customFormat="1" x14ac:dyDescent="0.25">
      <c r="A29" s="10" t="s">
        <v>102</v>
      </c>
      <c r="B29" s="5" t="s">
        <v>18</v>
      </c>
      <c r="C29" s="6">
        <v>3340.37</v>
      </c>
      <c r="D29" s="7">
        <v>0</v>
      </c>
      <c r="E29" s="8">
        <v>0</v>
      </c>
      <c r="F29" s="7"/>
      <c r="G29" s="6">
        <v>3421.37</v>
      </c>
      <c r="H29" s="7">
        <v>303.89</v>
      </c>
      <c r="I29" s="7">
        <v>52.53</v>
      </c>
      <c r="J29" s="7"/>
      <c r="K29" s="7">
        <v>0</v>
      </c>
      <c r="L29" s="8">
        <v>557.74</v>
      </c>
      <c r="M29" s="9">
        <f t="shared" si="0"/>
        <v>2863.63</v>
      </c>
    </row>
    <row r="30" spans="1:14" s="15" customFormat="1" x14ac:dyDescent="0.25">
      <c r="A30" s="10" t="s">
        <v>114</v>
      </c>
      <c r="B30" s="5" t="s">
        <v>18</v>
      </c>
      <c r="C30" s="6">
        <v>3340.37</v>
      </c>
      <c r="D30" s="7">
        <v>0</v>
      </c>
      <c r="E30" s="8">
        <v>380.6</v>
      </c>
      <c r="F30" s="7"/>
      <c r="G30" s="6">
        <v>4346.1099999999997</v>
      </c>
      <c r="H30" s="7">
        <v>349.57</v>
      </c>
      <c r="I30" s="7">
        <v>106.87</v>
      </c>
      <c r="J30" s="7"/>
      <c r="K30" s="7">
        <v>0</v>
      </c>
      <c r="L30" s="7">
        <v>1139.55</v>
      </c>
      <c r="M30" s="9">
        <f t="shared" si="0"/>
        <v>3206.5599999999995</v>
      </c>
    </row>
    <row r="31" spans="1:14" s="15" customFormat="1" x14ac:dyDescent="0.25">
      <c r="A31" s="10" t="s">
        <v>38</v>
      </c>
      <c r="B31" s="5" t="s">
        <v>37</v>
      </c>
      <c r="C31" s="6">
        <v>3443.15</v>
      </c>
      <c r="D31" s="7">
        <v>0</v>
      </c>
      <c r="E31" s="8">
        <v>0</v>
      </c>
      <c r="F31" s="7"/>
      <c r="G31" s="6">
        <v>3524.15</v>
      </c>
      <c r="H31" s="7">
        <v>316.23</v>
      </c>
      <c r="I31" s="7">
        <v>66.87</v>
      </c>
      <c r="J31" s="7"/>
      <c r="K31" s="7">
        <v>0</v>
      </c>
      <c r="L31" s="8">
        <v>397.52</v>
      </c>
      <c r="M31" s="9">
        <f t="shared" si="0"/>
        <v>3126.63</v>
      </c>
    </row>
    <row r="32" spans="1:14" s="15" customFormat="1" ht="15.75" x14ac:dyDescent="0.25">
      <c r="A32" s="10" t="s">
        <v>39</v>
      </c>
      <c r="B32" s="5" t="s">
        <v>37</v>
      </c>
      <c r="C32" s="6">
        <v>3443.14</v>
      </c>
      <c r="D32" s="7">
        <v>785.19</v>
      </c>
      <c r="E32" s="8">
        <f>404.48+309.3</f>
        <v>713.78</v>
      </c>
      <c r="F32" s="7"/>
      <c r="G32" s="6">
        <v>5023.1099999999997</v>
      </c>
      <c r="H32" s="7">
        <f>277.72+240.08</f>
        <v>517.80000000000007</v>
      </c>
      <c r="I32" s="7">
        <v>99.92</v>
      </c>
      <c r="J32" s="7"/>
      <c r="K32" s="7">
        <v>2763.14</v>
      </c>
      <c r="L32" s="8">
        <v>3469.43</v>
      </c>
      <c r="M32" s="9">
        <f t="shared" si="0"/>
        <v>1553.6799999999998</v>
      </c>
      <c r="N32" s="22"/>
    </row>
    <row r="33" spans="1:14" s="15" customFormat="1" ht="15.75" x14ac:dyDescent="0.25">
      <c r="A33" s="10" t="s">
        <v>109</v>
      </c>
      <c r="B33" s="5" t="s">
        <v>18</v>
      </c>
      <c r="C33" s="6">
        <v>3340.37</v>
      </c>
      <c r="D33" s="7">
        <v>0</v>
      </c>
      <c r="E33" s="8">
        <v>0</v>
      </c>
      <c r="F33" s="7"/>
      <c r="G33" s="20">
        <v>3421.37</v>
      </c>
      <c r="H33" s="20">
        <v>303.89</v>
      </c>
      <c r="I33" s="7">
        <v>52.53</v>
      </c>
      <c r="J33" s="7"/>
      <c r="K33" s="7">
        <v>0</v>
      </c>
      <c r="L33" s="8">
        <v>673</v>
      </c>
      <c r="M33" s="9">
        <f>SUM(G33-L33)</f>
        <v>2748.37</v>
      </c>
      <c r="N33" s="22"/>
    </row>
    <row r="34" spans="1:14" s="15" customFormat="1" x14ac:dyDescent="0.25">
      <c r="A34" s="10" t="s">
        <v>40</v>
      </c>
      <c r="B34" s="5" t="s">
        <v>116</v>
      </c>
      <c r="C34" s="6">
        <v>11083.69</v>
      </c>
      <c r="D34" s="7">
        <v>0</v>
      </c>
      <c r="E34" s="8">
        <v>0</v>
      </c>
      <c r="F34" s="7"/>
      <c r="G34" s="6">
        <v>16031.35</v>
      </c>
      <c r="H34" s="7">
        <v>876.95</v>
      </c>
      <c r="I34" s="7">
        <v>3219.23</v>
      </c>
      <c r="J34" s="7"/>
      <c r="K34" s="7">
        <v>0</v>
      </c>
      <c r="L34" s="8">
        <v>5042.68</v>
      </c>
      <c r="M34" s="9">
        <f t="shared" si="0"/>
        <v>10988.67</v>
      </c>
    </row>
    <row r="35" spans="1:14" s="15" customFormat="1" x14ac:dyDescent="0.25">
      <c r="A35" s="10" t="s">
        <v>123</v>
      </c>
      <c r="B35" s="5" t="s">
        <v>18</v>
      </c>
      <c r="C35" s="6">
        <v>3340.37</v>
      </c>
      <c r="D35" s="7">
        <v>0</v>
      </c>
      <c r="E35" s="8">
        <v>0</v>
      </c>
      <c r="F35" s="7"/>
      <c r="G35" s="6">
        <v>3421.37</v>
      </c>
      <c r="H35" s="7">
        <v>303.89</v>
      </c>
      <c r="I35" s="7">
        <v>52.53</v>
      </c>
      <c r="J35" s="7"/>
      <c r="K35" s="7">
        <v>0</v>
      </c>
      <c r="L35" s="8">
        <v>427.93</v>
      </c>
      <c r="M35" s="9">
        <f t="shared" si="0"/>
        <v>2993.44</v>
      </c>
    </row>
    <row r="36" spans="1:14" s="15" customFormat="1" x14ac:dyDescent="0.25">
      <c r="A36" s="10" t="s">
        <v>42</v>
      </c>
      <c r="B36" s="5" t="s">
        <v>43</v>
      </c>
      <c r="C36" s="6">
        <v>8063.83</v>
      </c>
      <c r="D36" s="7">
        <v>0</v>
      </c>
      <c r="E36" s="8">
        <v>0</v>
      </c>
      <c r="F36" s="7"/>
      <c r="G36" s="6">
        <v>8607.9699999999993</v>
      </c>
      <c r="H36" s="7">
        <v>876.95</v>
      </c>
      <c r="I36" s="7">
        <v>1039.29</v>
      </c>
      <c r="J36" s="7"/>
      <c r="K36" s="7">
        <v>0</v>
      </c>
      <c r="L36" s="8">
        <v>2433.64</v>
      </c>
      <c r="M36" s="9">
        <f t="shared" si="0"/>
        <v>6174.33</v>
      </c>
    </row>
    <row r="37" spans="1:14" s="15" customFormat="1" x14ac:dyDescent="0.25">
      <c r="A37" s="10" t="s">
        <v>44</v>
      </c>
      <c r="B37" s="5" t="s">
        <v>45</v>
      </c>
      <c r="C37" s="6">
        <v>6804.56</v>
      </c>
      <c r="D37" s="40">
        <v>0</v>
      </c>
      <c r="E37" s="7">
        <v>0</v>
      </c>
      <c r="F37" s="7"/>
      <c r="G37" s="6">
        <v>7754.88</v>
      </c>
      <c r="H37" s="7">
        <v>876.95</v>
      </c>
      <c r="I37" s="7">
        <v>984.2</v>
      </c>
      <c r="J37" s="7"/>
      <c r="K37" s="7">
        <v>0</v>
      </c>
      <c r="L37" s="8">
        <v>2011.73</v>
      </c>
      <c r="M37" s="9">
        <f t="shared" si="0"/>
        <v>5743.15</v>
      </c>
    </row>
    <row r="38" spans="1:14" s="15" customFormat="1" x14ac:dyDescent="0.25">
      <c r="A38" s="10" t="s">
        <v>46</v>
      </c>
      <c r="B38" s="5" t="s">
        <v>37</v>
      </c>
      <c r="C38" s="6">
        <v>3515.01</v>
      </c>
      <c r="D38" s="8">
        <v>0</v>
      </c>
      <c r="E38" s="8">
        <v>0</v>
      </c>
      <c r="F38" s="7"/>
      <c r="G38" s="6">
        <v>3555.51</v>
      </c>
      <c r="H38" s="7">
        <v>324.85000000000002</v>
      </c>
      <c r="I38" s="7">
        <v>77.650000000000006</v>
      </c>
      <c r="J38" s="7"/>
      <c r="K38" s="7">
        <v>0</v>
      </c>
      <c r="L38" s="8">
        <v>481.97</v>
      </c>
      <c r="M38" s="9">
        <f t="shared" si="0"/>
        <v>3073.54</v>
      </c>
    </row>
    <row r="39" spans="1:14" s="15" customFormat="1" x14ac:dyDescent="0.25">
      <c r="A39" s="10" t="s">
        <v>104</v>
      </c>
      <c r="B39" s="5" t="s">
        <v>18</v>
      </c>
      <c r="C39" s="6">
        <v>3340.37</v>
      </c>
      <c r="D39" s="7">
        <v>0</v>
      </c>
      <c r="E39" s="7">
        <v>0</v>
      </c>
      <c r="F39" s="7"/>
      <c r="G39" s="6">
        <v>3921.37</v>
      </c>
      <c r="H39" s="7">
        <v>303.89</v>
      </c>
      <c r="I39" s="7">
        <v>52.53</v>
      </c>
      <c r="J39" s="7"/>
      <c r="K39" s="7">
        <v>0</v>
      </c>
      <c r="L39" s="8">
        <v>1024.3900000000001</v>
      </c>
      <c r="M39" s="9">
        <f t="shared" si="0"/>
        <v>2896.9799999999996</v>
      </c>
    </row>
    <row r="40" spans="1:14" s="15" customFormat="1" x14ac:dyDescent="0.25">
      <c r="A40" s="10" t="s">
        <v>47</v>
      </c>
      <c r="B40" s="5" t="s">
        <v>18</v>
      </c>
      <c r="C40" s="6">
        <v>3340.37</v>
      </c>
      <c r="D40" s="7">
        <v>0</v>
      </c>
      <c r="E40" s="7">
        <v>0</v>
      </c>
      <c r="F40" s="7"/>
      <c r="G40" s="6">
        <v>3421.37</v>
      </c>
      <c r="H40" s="7">
        <v>303.89</v>
      </c>
      <c r="I40" s="7">
        <v>52.53</v>
      </c>
      <c r="J40" s="7"/>
      <c r="K40" s="7">
        <v>0</v>
      </c>
      <c r="L40" s="8">
        <v>636.30999999999995</v>
      </c>
      <c r="M40" s="9">
        <f t="shared" si="0"/>
        <v>2785.06</v>
      </c>
    </row>
    <row r="41" spans="1:14" s="15" customFormat="1" x14ac:dyDescent="0.25">
      <c r="A41" s="10" t="s">
        <v>48</v>
      </c>
      <c r="B41" s="5" t="s">
        <v>43</v>
      </c>
      <c r="C41" s="6">
        <v>7675.43</v>
      </c>
      <c r="D41" s="7">
        <v>0</v>
      </c>
      <c r="E41" s="8">
        <v>0</v>
      </c>
      <c r="F41" s="7"/>
      <c r="G41" s="6">
        <v>7756.43</v>
      </c>
      <c r="H41" s="7">
        <v>876.95</v>
      </c>
      <c r="I41" s="7">
        <v>984.62</v>
      </c>
      <c r="J41" s="7"/>
      <c r="K41" s="7">
        <v>0</v>
      </c>
      <c r="L41" s="8">
        <v>1925.79</v>
      </c>
      <c r="M41" s="9">
        <f t="shared" si="0"/>
        <v>5830.64</v>
      </c>
    </row>
    <row r="42" spans="1:14" s="15" customFormat="1" x14ac:dyDescent="0.25">
      <c r="A42" s="10" t="s">
        <v>122</v>
      </c>
      <c r="B42" s="5" t="s">
        <v>18</v>
      </c>
      <c r="C42" s="6">
        <v>3340.37</v>
      </c>
      <c r="D42" s="7">
        <v>0</v>
      </c>
      <c r="E42" s="8">
        <v>0</v>
      </c>
      <c r="F42" s="7"/>
      <c r="G42" s="6">
        <v>3421.37</v>
      </c>
      <c r="H42" s="7">
        <v>303.89</v>
      </c>
      <c r="I42" s="7">
        <v>52.53</v>
      </c>
      <c r="J42" s="7"/>
      <c r="K42" s="7">
        <v>0</v>
      </c>
      <c r="L42" s="8">
        <v>412.74</v>
      </c>
      <c r="M42" s="9">
        <f t="shared" si="0"/>
        <v>3008.63</v>
      </c>
    </row>
    <row r="43" spans="1:14" s="15" customFormat="1" x14ac:dyDescent="0.25">
      <c r="A43" s="10" t="s">
        <v>49</v>
      </c>
      <c r="B43" s="5" t="s">
        <v>18</v>
      </c>
      <c r="C43" s="6">
        <v>3540.81</v>
      </c>
      <c r="D43" s="7">
        <v>0</v>
      </c>
      <c r="E43" s="8">
        <v>0</v>
      </c>
      <c r="F43" s="7"/>
      <c r="G43" s="6">
        <v>3581.31</v>
      </c>
      <c r="H43" s="7">
        <v>327.95</v>
      </c>
      <c r="I43" s="7">
        <v>81.52</v>
      </c>
      <c r="J43" s="7"/>
      <c r="K43" s="7">
        <v>0</v>
      </c>
      <c r="L43" s="8">
        <v>482.8</v>
      </c>
      <c r="M43" s="9">
        <f t="shared" si="0"/>
        <v>3098.5099999999998</v>
      </c>
    </row>
    <row r="44" spans="1:14" s="15" customFormat="1" x14ac:dyDescent="0.25">
      <c r="A44" s="10" t="s">
        <v>50</v>
      </c>
      <c r="B44" s="5" t="s">
        <v>18</v>
      </c>
      <c r="C44" s="6">
        <v>3540.8</v>
      </c>
      <c r="D44" s="7">
        <v>0</v>
      </c>
      <c r="E44" s="7">
        <v>0</v>
      </c>
      <c r="F44" s="7"/>
      <c r="G44" s="6">
        <v>3621.8</v>
      </c>
      <c r="H44" s="7">
        <f>64.95+282.16</f>
        <v>347.11</v>
      </c>
      <c r="I44" s="7">
        <v>81.52</v>
      </c>
      <c r="J44" s="7"/>
      <c r="K44" s="7">
        <v>0</v>
      </c>
      <c r="L44" s="8">
        <v>572.92999999999995</v>
      </c>
      <c r="M44" s="9">
        <f t="shared" si="0"/>
        <v>3048.8700000000003</v>
      </c>
    </row>
    <row r="45" spans="1:14" s="15" customFormat="1" x14ac:dyDescent="0.25">
      <c r="A45" s="10" t="s">
        <v>51</v>
      </c>
      <c r="B45" s="5" t="s">
        <v>52</v>
      </c>
      <c r="C45" s="6">
        <v>18444.419999999998</v>
      </c>
      <c r="D45" s="7">
        <v>0</v>
      </c>
      <c r="E45" s="8">
        <v>0</v>
      </c>
      <c r="F45" s="7"/>
      <c r="G45" s="6">
        <v>18525.419999999998</v>
      </c>
      <c r="H45" s="7">
        <v>876.95</v>
      </c>
      <c r="I45" s="7">
        <v>3841.82</v>
      </c>
      <c r="J45" s="7"/>
      <c r="K45" s="7">
        <v>0</v>
      </c>
      <c r="L45" s="7">
        <v>5133.6899999999996</v>
      </c>
      <c r="M45" s="9">
        <f t="shared" si="0"/>
        <v>13391.73</v>
      </c>
    </row>
    <row r="46" spans="1:14" s="15" customFormat="1" x14ac:dyDescent="0.25">
      <c r="A46" s="10" t="s">
        <v>53</v>
      </c>
      <c r="B46" s="5" t="s">
        <v>54</v>
      </c>
      <c r="C46" s="6">
        <v>12299.82</v>
      </c>
      <c r="D46" s="7">
        <v>0</v>
      </c>
      <c r="E46" s="8">
        <v>0</v>
      </c>
      <c r="F46" s="7"/>
      <c r="G46" s="6">
        <v>12380.82</v>
      </c>
      <c r="H46" s="7">
        <v>876.95</v>
      </c>
      <c r="I46" s="7">
        <v>2256.33</v>
      </c>
      <c r="J46" s="7"/>
      <c r="K46" s="7">
        <v>0</v>
      </c>
      <c r="L46" s="8">
        <v>3210.93</v>
      </c>
      <c r="M46" s="9">
        <f t="shared" si="0"/>
        <v>9169.89</v>
      </c>
    </row>
    <row r="47" spans="1:14" s="15" customFormat="1" x14ac:dyDescent="0.25">
      <c r="A47" s="10" t="s">
        <v>55</v>
      </c>
      <c r="B47" s="5" t="s">
        <v>18</v>
      </c>
      <c r="C47" s="6">
        <v>3540.81</v>
      </c>
      <c r="D47" s="7">
        <v>590.14</v>
      </c>
      <c r="E47" s="8">
        <v>820.12</v>
      </c>
      <c r="F47" s="7"/>
      <c r="G47" s="6">
        <v>6525.05</v>
      </c>
      <c r="H47" s="7">
        <f>192.91+211.6</f>
        <v>404.51</v>
      </c>
      <c r="I47" s="7">
        <v>19.77</v>
      </c>
      <c r="J47" s="7"/>
      <c r="K47" s="7">
        <v>3721.57</v>
      </c>
      <c r="L47" s="8">
        <v>4251.08</v>
      </c>
      <c r="M47" s="9">
        <f t="shared" si="0"/>
        <v>2273.9700000000003</v>
      </c>
    </row>
    <row r="48" spans="1:14" s="15" customFormat="1" x14ac:dyDescent="0.25">
      <c r="A48" s="10" t="s">
        <v>56</v>
      </c>
      <c r="B48" s="5" t="s">
        <v>54</v>
      </c>
      <c r="C48" s="6">
        <v>11421.23</v>
      </c>
      <c r="D48" s="7">
        <v>0</v>
      </c>
      <c r="E48" s="8">
        <v>0</v>
      </c>
      <c r="F48" s="7"/>
      <c r="G48" s="6">
        <v>64.22</v>
      </c>
      <c r="H48" s="7">
        <v>0</v>
      </c>
      <c r="I48" s="7">
        <v>0</v>
      </c>
      <c r="J48" s="7"/>
      <c r="K48" s="7">
        <v>0</v>
      </c>
      <c r="L48" s="8">
        <v>64.22</v>
      </c>
      <c r="M48" s="9">
        <f t="shared" si="0"/>
        <v>0</v>
      </c>
    </row>
    <row r="49" spans="1:13" s="15" customFormat="1" ht="16.5" customHeight="1" x14ac:dyDescent="0.25">
      <c r="A49" s="10" t="s">
        <v>57</v>
      </c>
      <c r="B49" s="5" t="s">
        <v>54</v>
      </c>
      <c r="C49" s="6">
        <v>11421.23</v>
      </c>
      <c r="D49" s="7">
        <v>0</v>
      </c>
      <c r="E49" s="8">
        <v>0</v>
      </c>
      <c r="F49" s="7"/>
      <c r="G49" s="6">
        <v>11421.23</v>
      </c>
      <c r="H49" s="7">
        <v>876.95</v>
      </c>
      <c r="I49" s="7">
        <v>2014.72</v>
      </c>
      <c r="J49" s="7"/>
      <c r="K49" s="7">
        <v>0</v>
      </c>
      <c r="L49" s="8">
        <v>2971.14</v>
      </c>
      <c r="M49" s="9">
        <f t="shared" si="0"/>
        <v>8450.09</v>
      </c>
    </row>
    <row r="50" spans="1:13" s="15" customFormat="1" x14ac:dyDescent="0.25">
      <c r="A50" s="10" t="s">
        <v>103</v>
      </c>
      <c r="B50" s="5" t="s">
        <v>18</v>
      </c>
      <c r="C50" s="6">
        <v>3340.37</v>
      </c>
      <c r="D50" s="7">
        <v>630.96</v>
      </c>
      <c r="E50" s="8">
        <v>0</v>
      </c>
      <c r="F50" s="7"/>
      <c r="G50" s="6">
        <v>4052.6</v>
      </c>
      <c r="H50" s="7">
        <f>207.61+174.55</f>
        <v>382.16</v>
      </c>
      <c r="I50" s="7">
        <v>30.92</v>
      </c>
      <c r="J50" s="7"/>
      <c r="K50" s="7">
        <v>2285.31</v>
      </c>
      <c r="L50" s="8">
        <v>2814.55</v>
      </c>
      <c r="M50" s="9">
        <f t="shared" si="0"/>
        <v>1238.0499999999997</v>
      </c>
    </row>
    <row r="51" spans="1:13" s="15" customFormat="1" x14ac:dyDescent="0.25">
      <c r="A51" s="10" t="s">
        <v>58</v>
      </c>
      <c r="B51" s="5" t="s">
        <v>37</v>
      </c>
      <c r="C51" s="6">
        <v>3515.01</v>
      </c>
      <c r="D51" s="7">
        <v>0</v>
      </c>
      <c r="E51" s="8">
        <v>0</v>
      </c>
      <c r="F51" s="7"/>
      <c r="G51" s="6">
        <v>4140.1499999999996</v>
      </c>
      <c r="H51" s="7">
        <v>324.85000000000002</v>
      </c>
      <c r="I51" s="7">
        <v>77.650000000000006</v>
      </c>
      <c r="J51" s="7"/>
      <c r="K51" s="7">
        <v>0</v>
      </c>
      <c r="L51" s="8">
        <v>1325.48</v>
      </c>
      <c r="M51" s="9">
        <f t="shared" si="0"/>
        <v>2814.6699999999996</v>
      </c>
    </row>
    <row r="52" spans="1:13" s="15" customFormat="1" x14ac:dyDescent="0.25">
      <c r="A52" s="10" t="s">
        <v>59</v>
      </c>
      <c r="B52" s="5" t="s">
        <v>118</v>
      </c>
      <c r="C52" s="6">
        <v>3540.81</v>
      </c>
      <c r="D52" s="7">
        <v>0</v>
      </c>
      <c r="E52" s="8">
        <v>5871.72</v>
      </c>
      <c r="F52" s="7"/>
      <c r="G52" s="6">
        <v>10015.52</v>
      </c>
      <c r="H52" s="7">
        <v>876.95</v>
      </c>
      <c r="I52" s="7">
        <v>1605.87</v>
      </c>
      <c r="J52" s="7"/>
      <c r="K52" s="7">
        <v>0</v>
      </c>
      <c r="L52" s="8">
        <v>2556.15</v>
      </c>
      <c r="M52" s="9">
        <f t="shared" si="0"/>
        <v>7459.3700000000008</v>
      </c>
    </row>
    <row r="53" spans="1:13" s="15" customFormat="1" x14ac:dyDescent="0.25">
      <c r="A53" s="10" t="s">
        <v>60</v>
      </c>
      <c r="B53" s="5" t="s">
        <v>37</v>
      </c>
      <c r="C53" s="6">
        <v>3443.14</v>
      </c>
      <c r="D53" s="7">
        <v>0</v>
      </c>
      <c r="E53" s="8">
        <v>0</v>
      </c>
      <c r="F53" s="7"/>
      <c r="G53" s="6">
        <v>3483.64</v>
      </c>
      <c r="H53" s="7">
        <v>316.23</v>
      </c>
      <c r="I53" s="7">
        <v>66.87</v>
      </c>
      <c r="J53" s="7"/>
      <c r="K53" s="7">
        <v>0</v>
      </c>
      <c r="L53" s="8">
        <v>547.12</v>
      </c>
      <c r="M53" s="9">
        <f t="shared" si="0"/>
        <v>2936.52</v>
      </c>
    </row>
    <row r="54" spans="1:13" s="15" customFormat="1" ht="15.75" customHeight="1" x14ac:dyDescent="0.25">
      <c r="A54" s="10" t="s">
        <v>61</v>
      </c>
      <c r="B54" s="5" t="s">
        <v>62</v>
      </c>
      <c r="C54" s="6">
        <v>14632.4</v>
      </c>
      <c r="D54" s="7">
        <v>0</v>
      </c>
      <c r="E54" s="8">
        <v>0</v>
      </c>
      <c r="F54" s="7"/>
      <c r="G54" s="6">
        <v>15217.04</v>
      </c>
      <c r="H54" s="7">
        <v>876.95</v>
      </c>
      <c r="I54" s="7">
        <v>2793.51</v>
      </c>
      <c r="J54" s="7"/>
      <c r="K54" s="7">
        <v>0</v>
      </c>
      <c r="L54" s="8">
        <v>3813.93</v>
      </c>
      <c r="M54" s="9">
        <f t="shared" si="0"/>
        <v>11403.11</v>
      </c>
    </row>
    <row r="55" spans="1:13" s="15" customFormat="1" x14ac:dyDescent="0.25">
      <c r="A55" s="10" t="s">
        <v>63</v>
      </c>
      <c r="B55" s="5" t="s">
        <v>37</v>
      </c>
      <c r="C55" s="6">
        <v>3443.15</v>
      </c>
      <c r="D55" s="7">
        <v>0</v>
      </c>
      <c r="E55" s="8">
        <v>0</v>
      </c>
      <c r="F55" s="7"/>
      <c r="G55" s="6">
        <v>3483.65</v>
      </c>
      <c r="H55" s="7">
        <v>316.23</v>
      </c>
      <c r="I55" s="7">
        <v>66.87</v>
      </c>
      <c r="J55" s="7"/>
      <c r="K55" s="7">
        <v>0</v>
      </c>
      <c r="L55" s="8">
        <v>887.65</v>
      </c>
      <c r="M55" s="9">
        <f t="shared" si="0"/>
        <v>2596</v>
      </c>
    </row>
    <row r="56" spans="1:13" s="15" customFormat="1" x14ac:dyDescent="0.25">
      <c r="A56" s="10" t="s">
        <v>64</v>
      </c>
      <c r="B56" s="5" t="s">
        <v>65</v>
      </c>
      <c r="C56" s="6">
        <v>9412.5300000000007</v>
      </c>
      <c r="D56" s="7">
        <v>1091.8499999999999</v>
      </c>
      <c r="E56" s="8">
        <v>0</v>
      </c>
      <c r="F56" s="7"/>
      <c r="G56" s="6">
        <v>10723.7</v>
      </c>
      <c r="H56" s="7">
        <f>437.61+439.61</f>
        <v>877.22</v>
      </c>
      <c r="I56" s="7">
        <f>248.08+695.47</f>
        <v>943.55000000000007</v>
      </c>
      <c r="J56" s="7"/>
      <c r="K56" s="7">
        <v>3681.72</v>
      </c>
      <c r="L56" s="8">
        <v>5570.7</v>
      </c>
      <c r="M56" s="9">
        <f t="shared" si="0"/>
        <v>5153.0000000000009</v>
      </c>
    </row>
    <row r="57" spans="1:13" s="15" customFormat="1" x14ac:dyDescent="0.25">
      <c r="A57" s="10" t="s">
        <v>106</v>
      </c>
      <c r="B57" s="5" t="s">
        <v>119</v>
      </c>
      <c r="C57" s="6">
        <v>3515.01</v>
      </c>
      <c r="D57" s="7">
        <v>174.22</v>
      </c>
      <c r="E57" s="8">
        <v>1207.76</v>
      </c>
      <c r="F57" s="7"/>
      <c r="G57" s="6">
        <v>5149.13</v>
      </c>
      <c r="H57" s="7">
        <f>483.18+52.26</f>
        <v>535.44000000000005</v>
      </c>
      <c r="I57" s="7">
        <v>213.01</v>
      </c>
      <c r="J57" s="7"/>
      <c r="K57" s="7">
        <v>644.6</v>
      </c>
      <c r="L57" s="8">
        <v>1575.19</v>
      </c>
      <c r="M57" s="9">
        <f>SUM(G57-L57)</f>
        <v>3573.94</v>
      </c>
    </row>
    <row r="58" spans="1:13" s="15" customFormat="1" x14ac:dyDescent="0.25">
      <c r="A58" s="10" t="s">
        <v>66</v>
      </c>
      <c r="B58" s="5" t="s">
        <v>37</v>
      </c>
      <c r="C58" s="6">
        <v>3345.7</v>
      </c>
      <c r="D58" s="7">
        <v>0</v>
      </c>
      <c r="E58" s="8">
        <v>0</v>
      </c>
      <c r="F58" s="7"/>
      <c r="G58" s="6">
        <v>3426.7</v>
      </c>
      <c r="H58" s="7">
        <v>304.52999999999997</v>
      </c>
      <c r="I58" s="7">
        <v>52.93</v>
      </c>
      <c r="J58" s="7"/>
      <c r="K58" s="7">
        <v>0</v>
      </c>
      <c r="L58" s="8">
        <v>593.41</v>
      </c>
      <c r="M58" s="9">
        <f t="shared" si="0"/>
        <v>2833.29</v>
      </c>
    </row>
    <row r="59" spans="1:13" s="15" customFormat="1" x14ac:dyDescent="0.25">
      <c r="A59" s="10" t="s">
        <v>67</v>
      </c>
      <c r="B59" s="5" t="s">
        <v>18</v>
      </c>
      <c r="C59" s="6">
        <v>3340.37</v>
      </c>
      <c r="D59" s="7">
        <v>0</v>
      </c>
      <c r="E59" s="8">
        <v>0</v>
      </c>
      <c r="F59" s="7"/>
      <c r="G59" s="6">
        <v>3965.51</v>
      </c>
      <c r="H59" s="7">
        <v>303.89</v>
      </c>
      <c r="I59" s="7">
        <v>52.53</v>
      </c>
      <c r="J59" s="7"/>
      <c r="K59" s="7">
        <v>0</v>
      </c>
      <c r="L59" s="8">
        <v>1179.55</v>
      </c>
      <c r="M59" s="9">
        <f t="shared" si="0"/>
        <v>2785.96</v>
      </c>
    </row>
    <row r="60" spans="1:13" s="15" customFormat="1" ht="15.75" customHeight="1" x14ac:dyDescent="0.25">
      <c r="A60" s="10" t="s">
        <v>68</v>
      </c>
      <c r="B60" s="5" t="s">
        <v>69</v>
      </c>
      <c r="C60" s="6">
        <v>9412.5300000000007</v>
      </c>
      <c r="D60" s="7">
        <v>1045.8399999999999</v>
      </c>
      <c r="E60" s="8">
        <v>0</v>
      </c>
      <c r="F60" s="7"/>
      <c r="G60" s="6">
        <v>10539.64</v>
      </c>
      <c r="H60" s="7">
        <f>411.84+465.38</f>
        <v>877.22</v>
      </c>
      <c r="I60" s="7">
        <f>212.46+608.42</f>
        <v>820.88</v>
      </c>
      <c r="J60" s="7"/>
      <c r="K60" s="7">
        <v>3559.05</v>
      </c>
      <c r="L60" s="8">
        <v>7421.37</v>
      </c>
      <c r="M60" s="9">
        <f t="shared" si="0"/>
        <v>3118.2699999999995</v>
      </c>
    </row>
    <row r="61" spans="1:13" s="15" customFormat="1" x14ac:dyDescent="0.25">
      <c r="A61" s="10" t="s">
        <v>70</v>
      </c>
      <c r="B61" s="5" t="s">
        <v>83</v>
      </c>
      <c r="C61" s="6">
        <v>12724.28</v>
      </c>
      <c r="D61" s="7">
        <v>0</v>
      </c>
      <c r="E61" s="8">
        <v>1908.12</v>
      </c>
      <c r="F61" s="7"/>
      <c r="G61" s="6">
        <v>15217.04</v>
      </c>
      <c r="H61" s="7">
        <v>876.95</v>
      </c>
      <c r="I61" s="7">
        <v>2793.51</v>
      </c>
      <c r="J61" s="7"/>
      <c r="K61" s="7">
        <v>0</v>
      </c>
      <c r="L61" s="8">
        <v>4436.51</v>
      </c>
      <c r="M61" s="9">
        <f t="shared" si="0"/>
        <v>10780.53</v>
      </c>
    </row>
    <row r="62" spans="1:13" s="15" customFormat="1" x14ac:dyDescent="0.25">
      <c r="A62" s="10" t="s">
        <v>72</v>
      </c>
      <c r="B62" s="5" t="s">
        <v>18</v>
      </c>
      <c r="C62" s="6">
        <v>3540.81</v>
      </c>
      <c r="D62" s="7">
        <v>0</v>
      </c>
      <c r="E62" s="8">
        <v>0</v>
      </c>
      <c r="F62" s="7"/>
      <c r="G62" s="6">
        <v>3621.81</v>
      </c>
      <c r="H62" s="7">
        <v>327.95</v>
      </c>
      <c r="I62" s="7">
        <v>81.52</v>
      </c>
      <c r="J62" s="7"/>
      <c r="K62" s="7">
        <v>0</v>
      </c>
      <c r="L62" s="8">
        <v>663.5</v>
      </c>
      <c r="M62" s="9">
        <f t="shared" si="0"/>
        <v>2958.31</v>
      </c>
    </row>
    <row r="63" spans="1:13" s="15" customFormat="1" x14ac:dyDescent="0.25">
      <c r="A63" s="10" t="s">
        <v>73</v>
      </c>
      <c r="B63" s="5" t="s">
        <v>20</v>
      </c>
      <c r="C63" s="6">
        <v>12724.28</v>
      </c>
      <c r="D63" s="7">
        <v>1574.16</v>
      </c>
      <c r="E63" s="7">
        <v>0</v>
      </c>
      <c r="F63" s="7"/>
      <c r="G63" s="6">
        <v>20758.259999999998</v>
      </c>
      <c r="H63" s="7">
        <f>707.7+169.52</f>
        <v>877.22</v>
      </c>
      <c r="I63" s="7">
        <f>667.6+1185</f>
        <v>1852.6</v>
      </c>
      <c r="J63" s="7"/>
      <c r="K63" s="7">
        <v>11283.48</v>
      </c>
      <c r="L63" s="8">
        <v>14084.65</v>
      </c>
      <c r="M63" s="9">
        <f t="shared" si="0"/>
        <v>6673.6099999999988</v>
      </c>
    </row>
    <row r="64" spans="1:13" s="27" customFormat="1" x14ac:dyDescent="0.25">
      <c r="A64" s="30" t="s">
        <v>74</v>
      </c>
      <c r="B64" s="29" t="s">
        <v>120</v>
      </c>
      <c r="C64" s="23">
        <v>3515.01</v>
      </c>
      <c r="D64" s="24">
        <v>0</v>
      </c>
      <c r="E64" s="25">
        <v>5897.51</v>
      </c>
      <c r="F64" s="24"/>
      <c r="G64" s="23">
        <v>9493.52</v>
      </c>
      <c r="H64" s="7">
        <v>876.95</v>
      </c>
      <c r="I64" s="24">
        <v>1462.32</v>
      </c>
      <c r="J64" s="24"/>
      <c r="K64" s="24">
        <v>0</v>
      </c>
      <c r="L64" s="24">
        <v>2401.34</v>
      </c>
      <c r="M64" s="26">
        <f t="shared" si="0"/>
        <v>7092.18</v>
      </c>
    </row>
    <row r="65" spans="1:13" s="15" customFormat="1" x14ac:dyDescent="0.25">
      <c r="A65" s="10" t="s">
        <v>75</v>
      </c>
      <c r="B65" s="5" t="s">
        <v>71</v>
      </c>
      <c r="C65" s="6">
        <v>11703.29</v>
      </c>
      <c r="D65" s="7">
        <v>0</v>
      </c>
      <c r="E65" s="8">
        <v>0</v>
      </c>
      <c r="F65" s="7"/>
      <c r="G65" s="6">
        <v>11743.79</v>
      </c>
      <c r="H65" s="7">
        <v>876.95</v>
      </c>
      <c r="I65" s="7">
        <v>2092.2800000000002</v>
      </c>
      <c r="J65" s="7"/>
      <c r="K65" s="7">
        <v>0</v>
      </c>
      <c r="L65" s="8">
        <v>3074.56</v>
      </c>
      <c r="M65" s="9">
        <f t="shared" si="0"/>
        <v>8669.2300000000014</v>
      </c>
    </row>
    <row r="66" spans="1:13" s="15" customFormat="1" x14ac:dyDescent="0.25">
      <c r="A66" s="10" t="s">
        <v>76</v>
      </c>
      <c r="B66" s="5" t="s">
        <v>41</v>
      </c>
      <c r="C66" s="6">
        <v>11193.04</v>
      </c>
      <c r="D66" s="7">
        <v>2487.34</v>
      </c>
      <c r="E66" s="8">
        <v>0</v>
      </c>
      <c r="F66" s="7"/>
      <c r="G66" s="6">
        <v>18695.830000000002</v>
      </c>
      <c r="H66" s="7">
        <v>877.22</v>
      </c>
      <c r="I66" s="7">
        <f>1625.48+110.05</f>
        <v>1735.53</v>
      </c>
      <c r="J66" s="7"/>
      <c r="K66" s="7">
        <v>12421.35</v>
      </c>
      <c r="L66" s="8">
        <v>15636.11</v>
      </c>
      <c r="M66" s="9">
        <f t="shared" si="0"/>
        <v>3059.7200000000012</v>
      </c>
    </row>
    <row r="67" spans="1:13" s="15" customFormat="1" x14ac:dyDescent="0.25">
      <c r="A67" s="10" t="s">
        <v>77</v>
      </c>
      <c r="B67" s="5" t="s">
        <v>18</v>
      </c>
      <c r="C67" s="6">
        <v>3540.81</v>
      </c>
      <c r="D67" s="7">
        <v>0</v>
      </c>
      <c r="E67" s="8">
        <v>1366.87</v>
      </c>
      <c r="F67" s="7"/>
      <c r="G67" s="6">
        <v>4789.66</v>
      </c>
      <c r="H67" s="7">
        <v>313.79000000000002</v>
      </c>
      <c r="I67" s="7">
        <v>63.82</v>
      </c>
      <c r="J67" s="7"/>
      <c r="K67" s="41"/>
      <c r="L67" s="8">
        <v>927.75</v>
      </c>
      <c r="M67" s="9">
        <f t="shared" si="0"/>
        <v>3861.91</v>
      </c>
    </row>
    <row r="68" spans="1:13" s="15" customFormat="1" x14ac:dyDescent="0.25">
      <c r="A68" s="10" t="s">
        <v>78</v>
      </c>
      <c r="B68" s="5" t="s">
        <v>121</v>
      </c>
      <c r="C68" s="6">
        <v>7898.99</v>
      </c>
      <c r="D68" s="7">
        <v>0</v>
      </c>
      <c r="E68" s="8">
        <v>1513.53</v>
      </c>
      <c r="F68" s="7"/>
      <c r="G68" s="6">
        <v>10037.66</v>
      </c>
      <c r="H68" s="7">
        <v>876.95</v>
      </c>
      <c r="I68" s="7">
        <v>1410.18</v>
      </c>
      <c r="J68" s="7"/>
      <c r="K68" s="7">
        <v>0</v>
      </c>
      <c r="L68" s="8">
        <v>3844.84</v>
      </c>
      <c r="M68" s="9">
        <f t="shared" si="0"/>
        <v>6192.82</v>
      </c>
    </row>
    <row r="69" spans="1:13" s="15" customFormat="1" x14ac:dyDescent="0.25">
      <c r="A69" s="10" t="s">
        <v>80</v>
      </c>
      <c r="B69" s="28" t="s">
        <v>81</v>
      </c>
      <c r="C69" s="6">
        <v>7024.11</v>
      </c>
      <c r="D69" s="7">
        <v>0</v>
      </c>
      <c r="E69" s="7">
        <v>0</v>
      </c>
      <c r="F69" s="7"/>
      <c r="G69" s="6">
        <v>7874.25</v>
      </c>
      <c r="H69" s="7">
        <v>876.95</v>
      </c>
      <c r="I69" s="7">
        <v>1017.02</v>
      </c>
      <c r="J69" s="7"/>
      <c r="K69" s="7">
        <v>0</v>
      </c>
      <c r="L69" s="8">
        <v>2181.94</v>
      </c>
      <c r="M69" s="9">
        <f t="shared" si="0"/>
        <v>5692.3099999999995</v>
      </c>
    </row>
    <row r="70" spans="1:13" s="15" customFormat="1" x14ac:dyDescent="0.25">
      <c r="A70" s="10" t="s">
        <v>82</v>
      </c>
      <c r="B70" s="5" t="s">
        <v>20</v>
      </c>
      <c r="C70" s="6">
        <v>12599.54</v>
      </c>
      <c r="D70" s="7">
        <v>0</v>
      </c>
      <c r="E70" s="8">
        <v>0</v>
      </c>
      <c r="F70" s="7"/>
      <c r="G70" s="6">
        <v>12680.54</v>
      </c>
      <c r="H70" s="7">
        <v>876.95</v>
      </c>
      <c r="I70" s="7">
        <v>2338.75</v>
      </c>
      <c r="J70" s="7"/>
      <c r="K70" s="7">
        <v>0</v>
      </c>
      <c r="L70" s="8">
        <v>3301.77</v>
      </c>
      <c r="M70" s="9">
        <f t="shared" si="0"/>
        <v>9378.77</v>
      </c>
    </row>
    <row r="71" spans="1:13" s="15" customFormat="1" x14ac:dyDescent="0.25">
      <c r="A71" s="10" t="s">
        <v>110</v>
      </c>
      <c r="B71" s="5" t="s">
        <v>20</v>
      </c>
      <c r="C71" s="6">
        <v>11083.69</v>
      </c>
      <c r="D71" s="7">
        <v>0</v>
      </c>
      <c r="E71" s="8">
        <v>0</v>
      </c>
      <c r="F71" s="7"/>
      <c r="G71" s="6">
        <v>11083.69</v>
      </c>
      <c r="H71" s="7">
        <v>876.95</v>
      </c>
      <c r="I71" s="7">
        <v>1921.89</v>
      </c>
      <c r="J71" s="7"/>
      <c r="K71" s="7">
        <v>0</v>
      </c>
      <c r="L71" s="8">
        <v>2910.92</v>
      </c>
      <c r="M71" s="9">
        <f t="shared" si="0"/>
        <v>8172.77</v>
      </c>
    </row>
    <row r="72" spans="1:13" s="15" customFormat="1" x14ac:dyDescent="0.25">
      <c r="A72" s="10" t="s">
        <v>84</v>
      </c>
      <c r="B72" s="5" t="s">
        <v>20</v>
      </c>
      <c r="C72" s="6">
        <v>12724.28</v>
      </c>
      <c r="D72" s="7">
        <v>0</v>
      </c>
      <c r="E72" s="8">
        <v>0</v>
      </c>
      <c r="F72" s="7"/>
      <c r="G72" s="6">
        <v>12805.28</v>
      </c>
      <c r="H72" s="7">
        <v>876.95</v>
      </c>
      <c r="I72" s="7">
        <v>2373.06</v>
      </c>
      <c r="J72" s="7"/>
      <c r="K72" s="7">
        <v>0</v>
      </c>
      <c r="L72" s="8">
        <v>3418.25</v>
      </c>
      <c r="M72" s="9">
        <f t="shared" si="0"/>
        <v>9387.0300000000007</v>
      </c>
    </row>
    <row r="73" spans="1:13" s="15" customFormat="1" x14ac:dyDescent="0.25">
      <c r="A73" s="10" t="s">
        <v>85</v>
      </c>
      <c r="B73" s="5" t="s">
        <v>37</v>
      </c>
      <c r="C73" s="6">
        <v>3153.65</v>
      </c>
      <c r="D73" s="7">
        <v>0</v>
      </c>
      <c r="E73" s="8">
        <v>0</v>
      </c>
      <c r="F73" s="7"/>
      <c r="G73" s="6">
        <v>3194.15</v>
      </c>
      <c r="H73" s="7">
        <v>281.49</v>
      </c>
      <c r="I73" s="7">
        <v>38.520000000000003</v>
      </c>
      <c r="J73" s="7"/>
      <c r="K73" s="7">
        <v>0</v>
      </c>
      <c r="L73" s="8">
        <v>524.36</v>
      </c>
      <c r="M73" s="9">
        <f t="shared" si="0"/>
        <v>2669.79</v>
      </c>
    </row>
    <row r="74" spans="1:13" s="15" customFormat="1" x14ac:dyDescent="0.25">
      <c r="A74" s="10" t="s">
        <v>86</v>
      </c>
      <c r="B74" s="5" t="s">
        <v>37</v>
      </c>
      <c r="C74" s="6">
        <v>3477.58</v>
      </c>
      <c r="D74" s="7">
        <v>0</v>
      </c>
      <c r="E74" s="7">
        <v>0</v>
      </c>
      <c r="F74" s="7"/>
      <c r="G74" s="6">
        <v>3477.58</v>
      </c>
      <c r="H74" s="7">
        <v>320.36</v>
      </c>
      <c r="I74" s="7">
        <v>72.040000000000006</v>
      </c>
      <c r="J74" s="7"/>
      <c r="K74" s="7">
        <v>0</v>
      </c>
      <c r="L74" s="8">
        <v>531.75</v>
      </c>
      <c r="M74" s="9">
        <f t="shared" si="0"/>
        <v>2945.83</v>
      </c>
    </row>
    <row r="75" spans="1:13" s="15" customFormat="1" x14ac:dyDescent="0.25">
      <c r="A75" s="10" t="s">
        <v>87</v>
      </c>
      <c r="B75" s="5" t="s">
        <v>88</v>
      </c>
      <c r="C75" s="6">
        <v>11083.69</v>
      </c>
      <c r="D75" s="7">
        <v>0</v>
      </c>
      <c r="E75" s="8">
        <v>0</v>
      </c>
      <c r="F75" s="7"/>
      <c r="G75" s="6">
        <v>11124.19</v>
      </c>
      <c r="H75" s="7">
        <v>876.95</v>
      </c>
      <c r="I75" s="7">
        <v>1921.89</v>
      </c>
      <c r="J75" s="7"/>
      <c r="K75" s="7">
        <v>0</v>
      </c>
      <c r="L75" s="8">
        <v>2923.66</v>
      </c>
      <c r="M75" s="9">
        <f t="shared" si="0"/>
        <v>8200.5300000000007</v>
      </c>
    </row>
    <row r="76" spans="1:13" s="15" customFormat="1" ht="15.75" customHeight="1" x14ac:dyDescent="0.25">
      <c r="A76" s="10" t="s">
        <v>89</v>
      </c>
      <c r="B76" s="5" t="s">
        <v>37</v>
      </c>
      <c r="C76" s="6">
        <v>3248.26</v>
      </c>
      <c r="D76" s="7">
        <v>0</v>
      </c>
      <c r="E76" s="8">
        <v>0</v>
      </c>
      <c r="F76" s="7"/>
      <c r="G76" s="6">
        <v>3733.4</v>
      </c>
      <c r="H76" s="7">
        <v>341.34</v>
      </c>
      <c r="I76" s="7">
        <v>98.26</v>
      </c>
      <c r="J76" s="7"/>
      <c r="K76" s="7">
        <v>0</v>
      </c>
      <c r="L76" s="8">
        <v>684.61</v>
      </c>
      <c r="M76" s="9">
        <f t="shared" si="0"/>
        <v>3048.79</v>
      </c>
    </row>
    <row r="77" spans="1:13" s="15" customFormat="1" x14ac:dyDescent="0.25">
      <c r="A77" s="10" t="s">
        <v>90</v>
      </c>
      <c r="B77" s="5" t="s">
        <v>37</v>
      </c>
      <c r="C77" s="6">
        <v>3515.01</v>
      </c>
      <c r="D77" s="7">
        <v>195.28</v>
      </c>
      <c r="E77" s="7">
        <v>0</v>
      </c>
      <c r="F77" s="7"/>
      <c r="G77" s="6">
        <v>3791.3</v>
      </c>
      <c r="H77" s="7">
        <f>58.58+289.71</f>
        <v>348.28999999999996</v>
      </c>
      <c r="I77" s="7">
        <v>21.69</v>
      </c>
      <c r="J77" s="7"/>
      <c r="K77" s="7">
        <v>722.54</v>
      </c>
      <c r="L77" s="8">
        <v>1201</v>
      </c>
      <c r="M77" s="9">
        <f t="shared" si="0"/>
        <v>2590.3000000000002</v>
      </c>
    </row>
    <row r="78" spans="1:13" s="15" customFormat="1" x14ac:dyDescent="0.25">
      <c r="A78" s="10" t="s">
        <v>91</v>
      </c>
      <c r="B78" s="5" t="s">
        <v>18</v>
      </c>
      <c r="C78" s="6">
        <v>3440.59</v>
      </c>
      <c r="D78" s="7">
        <v>0</v>
      </c>
      <c r="E78" s="8">
        <v>1640.24</v>
      </c>
      <c r="F78" s="7"/>
      <c r="G78" s="6">
        <v>5080.83</v>
      </c>
      <c r="H78" s="7">
        <v>315.92</v>
      </c>
      <c r="I78" s="7">
        <v>66.489999999999995</v>
      </c>
      <c r="J78" s="7"/>
      <c r="K78" s="7">
        <v>0</v>
      </c>
      <c r="L78" s="8">
        <v>665.81</v>
      </c>
      <c r="M78" s="9">
        <f t="shared" si="0"/>
        <v>4415.0200000000004</v>
      </c>
    </row>
    <row r="79" spans="1:13" s="15" customFormat="1" x14ac:dyDescent="0.25">
      <c r="A79" s="10" t="s">
        <v>92</v>
      </c>
      <c r="B79" s="5" t="s">
        <v>93</v>
      </c>
      <c r="C79" s="6">
        <v>3443.14</v>
      </c>
      <c r="D79" s="7">
        <v>0</v>
      </c>
      <c r="E79" s="8">
        <v>5969.39</v>
      </c>
      <c r="F79" s="7"/>
      <c r="G79" s="6">
        <v>9493.5300000000007</v>
      </c>
      <c r="H79" s="7">
        <v>876.95</v>
      </c>
      <c r="I79" s="7">
        <v>1462.32</v>
      </c>
      <c r="J79" s="7"/>
      <c r="K79" s="7">
        <v>0</v>
      </c>
      <c r="L79" s="8">
        <v>2612.48</v>
      </c>
      <c r="M79" s="9">
        <f t="shared" si="0"/>
        <v>6881.0500000000011</v>
      </c>
    </row>
    <row r="80" spans="1:13" s="15" customFormat="1" x14ac:dyDescent="0.25">
      <c r="A80" s="10" t="s">
        <v>94</v>
      </c>
      <c r="B80" s="5" t="s">
        <v>95</v>
      </c>
      <c r="C80" s="6">
        <v>12464.21</v>
      </c>
      <c r="D80" s="7">
        <v>2254.31</v>
      </c>
      <c r="E80" s="8">
        <f>3787.47+2192.74</f>
        <v>5980.2099999999991</v>
      </c>
      <c r="F80" s="7"/>
      <c r="G80" s="6">
        <v>20699</v>
      </c>
      <c r="H80" s="7">
        <v>877.22</v>
      </c>
      <c r="I80" s="7">
        <f>1264.88+2182.24</f>
        <v>3447.12</v>
      </c>
      <c r="J80" s="7"/>
      <c r="K80" s="7">
        <v>6875.16</v>
      </c>
      <c r="L80" s="9">
        <v>11449.96</v>
      </c>
      <c r="M80" s="9">
        <f t="shared" si="0"/>
        <v>9249.0400000000009</v>
      </c>
    </row>
    <row r="81" spans="1:13" s="15" customFormat="1" x14ac:dyDescent="0.25">
      <c r="A81" s="10" t="s">
        <v>96</v>
      </c>
      <c r="B81" s="5" t="s">
        <v>97</v>
      </c>
      <c r="C81" s="6">
        <v>3515.01</v>
      </c>
      <c r="D81" s="7">
        <v>0</v>
      </c>
      <c r="E81" s="8">
        <v>1341.96</v>
      </c>
      <c r="F81" s="7"/>
      <c r="G81" s="6">
        <v>5482.11</v>
      </c>
      <c r="H81" s="7">
        <v>505.88</v>
      </c>
      <c r="I81" s="7">
        <v>322.29000000000002</v>
      </c>
      <c r="J81" s="7"/>
      <c r="K81" s="7">
        <v>0</v>
      </c>
      <c r="L81" s="8">
        <v>1157.92</v>
      </c>
      <c r="M81" s="9">
        <f t="shared" si="0"/>
        <v>4324.1899999999996</v>
      </c>
    </row>
    <row r="82" spans="1:13" s="15" customFormat="1" x14ac:dyDescent="0.25">
      <c r="A82" s="10" t="s">
        <v>105</v>
      </c>
      <c r="B82" s="5" t="s">
        <v>28</v>
      </c>
      <c r="C82" s="6">
        <v>7024.11</v>
      </c>
      <c r="D82" s="7">
        <v>0</v>
      </c>
      <c r="E82" s="7">
        <v>0</v>
      </c>
      <c r="F82" s="7"/>
      <c r="G82" s="6">
        <v>7105.11</v>
      </c>
      <c r="H82" s="7">
        <v>809.28</v>
      </c>
      <c r="I82" s="7">
        <v>824.12</v>
      </c>
      <c r="J82" s="7"/>
      <c r="K82" s="7">
        <v>0</v>
      </c>
      <c r="L82" s="8">
        <v>1710.36</v>
      </c>
      <c r="M82" s="9">
        <f t="shared" si="0"/>
        <v>5394.75</v>
      </c>
    </row>
    <row r="83" spans="1:13" s="15" customFormat="1" x14ac:dyDescent="0.25">
      <c r="A83" s="10" t="s">
        <v>107</v>
      </c>
      <c r="B83" s="5" t="s">
        <v>18</v>
      </c>
      <c r="C83" s="6">
        <v>3340.37</v>
      </c>
      <c r="D83" s="7">
        <v>0</v>
      </c>
      <c r="E83" s="7">
        <v>0</v>
      </c>
      <c r="F83" s="7"/>
      <c r="G83" s="6">
        <v>3421.37</v>
      </c>
      <c r="H83" s="7">
        <v>303.89</v>
      </c>
      <c r="I83" s="7">
        <v>40.9</v>
      </c>
      <c r="J83" s="7"/>
      <c r="K83" s="7">
        <v>0</v>
      </c>
      <c r="L83" s="8">
        <v>1391.15</v>
      </c>
      <c r="M83" s="9">
        <f t="shared" si="0"/>
        <v>2030.2199999999998</v>
      </c>
    </row>
    <row r="84" spans="1:13" s="15" customFormat="1" x14ac:dyDescent="0.25">
      <c r="A84" s="10" t="s">
        <v>98</v>
      </c>
      <c r="B84" s="5" t="s">
        <v>25</v>
      </c>
      <c r="C84" s="6">
        <v>8063.83</v>
      </c>
      <c r="D84" s="7">
        <v>0</v>
      </c>
      <c r="E84" s="7">
        <v>713.78</v>
      </c>
      <c r="F84" s="7"/>
      <c r="G84" s="6">
        <v>8858.61</v>
      </c>
      <c r="H84" s="7">
        <v>876.95</v>
      </c>
      <c r="I84" s="7">
        <v>1287.72</v>
      </c>
      <c r="J84" s="7"/>
      <c r="K84" s="7">
        <v>0</v>
      </c>
      <c r="L84" s="8">
        <v>2244.14</v>
      </c>
      <c r="M84" s="9">
        <f t="shared" si="0"/>
        <v>6614.4700000000012</v>
      </c>
    </row>
    <row r="85" spans="1:13" ht="15.75" thickBot="1" x14ac:dyDescent="0.3">
      <c r="A85" s="31" t="s">
        <v>99</v>
      </c>
      <c r="B85" s="32"/>
      <c r="C85" s="11">
        <f>SUM(C7:C84)</f>
        <v>532314.94000000006</v>
      </c>
      <c r="D85" s="12">
        <f>SUM(D7:D84)</f>
        <v>19531.490000000002</v>
      </c>
      <c r="E85" s="12">
        <f>SUM(E7:F84)</f>
        <v>48468.17</v>
      </c>
      <c r="F85" s="12">
        <f>SUM(F8:F84)</f>
        <v>0</v>
      </c>
      <c r="G85" s="12">
        <f>SUM(G7:G84)</f>
        <v>624494.83999999985</v>
      </c>
      <c r="H85" s="12">
        <f>SUM(H7:H84)</f>
        <v>47422.749999999964</v>
      </c>
      <c r="I85" s="12">
        <f>SUM(I7:J84)</f>
        <v>73348.919999999984</v>
      </c>
      <c r="J85" s="12">
        <f>SUM(J8:J84)</f>
        <v>0</v>
      </c>
      <c r="K85" s="12">
        <f>SUM(K7:K84)</f>
        <v>76362.920000000013</v>
      </c>
      <c r="L85" s="12">
        <f>SUM(L7:L84)</f>
        <v>219348.02999999997</v>
      </c>
      <c r="M85" s="12">
        <f>SUM(M7:M84)</f>
        <v>405146.80999999994</v>
      </c>
    </row>
    <row r="86" spans="1:13" x14ac:dyDescent="0.2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9" spans="1:13" x14ac:dyDescent="0.25">
      <c r="I89" s="16"/>
      <c r="L89" s="42"/>
    </row>
    <row r="94" spans="1:13" x14ac:dyDescent="0.25">
      <c r="L94" s="37"/>
    </row>
    <row r="95" spans="1:13" x14ac:dyDescent="0.25">
      <c r="L95" s="37"/>
    </row>
    <row r="96" spans="1:13" x14ac:dyDescent="0.25">
      <c r="L96" s="37"/>
    </row>
    <row r="97" spans="12:12" x14ac:dyDescent="0.25">
      <c r="L97" s="37"/>
    </row>
    <row r="98" spans="12:12" x14ac:dyDescent="0.25">
      <c r="L98" s="37"/>
    </row>
    <row r="99" spans="12:12" x14ac:dyDescent="0.25">
      <c r="L99" s="37"/>
    </row>
    <row r="100" spans="12:12" x14ac:dyDescent="0.25">
      <c r="L100" s="37"/>
    </row>
    <row r="101" spans="12:12" x14ac:dyDescent="0.25">
      <c r="L101" s="37"/>
    </row>
    <row r="102" spans="12:12" x14ac:dyDescent="0.25">
      <c r="L102" s="37"/>
    </row>
    <row r="104" spans="12:12" x14ac:dyDescent="0.25">
      <c r="L104" s="37"/>
    </row>
    <row r="105" spans="12:12" x14ac:dyDescent="0.25">
      <c r="L105" s="37"/>
    </row>
    <row r="106" spans="12:12" x14ac:dyDescent="0.25">
      <c r="L106" s="37"/>
    </row>
    <row r="107" spans="12:12" x14ac:dyDescent="0.25">
      <c r="L107" s="37"/>
    </row>
    <row r="108" spans="12:12" x14ac:dyDescent="0.25">
      <c r="L108" s="37"/>
    </row>
    <row r="109" spans="12:12" x14ac:dyDescent="0.25">
      <c r="L109" s="37"/>
    </row>
    <row r="110" spans="12:12" x14ac:dyDescent="0.25">
      <c r="L110" s="37"/>
    </row>
    <row r="111" spans="12:12" x14ac:dyDescent="0.25">
      <c r="L111" s="37"/>
    </row>
    <row r="113" spans="12:12" x14ac:dyDescent="0.25">
      <c r="L113" s="37"/>
    </row>
    <row r="115" spans="12:12" x14ac:dyDescent="0.25">
      <c r="L115" s="37"/>
    </row>
  </sheetData>
  <mergeCells count="3">
    <mergeCell ref="A85:B85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2023-05-30T16:39:33Z</cp:lastPrinted>
  <dcterms:created xsi:type="dcterms:W3CDTF">2022-01-12T14:13:22Z</dcterms:created>
  <dcterms:modified xsi:type="dcterms:W3CDTF">2023-05-30T16:41:22Z</dcterms:modified>
</cp:coreProperties>
</file>