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79" i="1" l="1"/>
  <c r="H75" i="1"/>
  <c r="H73" i="1"/>
  <c r="I68" i="1"/>
  <c r="H65" i="1"/>
  <c r="H52" i="1"/>
  <c r="H23" i="1"/>
  <c r="I22" i="1"/>
  <c r="H22" i="1"/>
  <c r="H13" i="1"/>
  <c r="H12" i="1"/>
  <c r="E12" i="1"/>
  <c r="I10" i="1"/>
  <c r="I51" i="1"/>
  <c r="H38" i="1"/>
  <c r="H32" i="1"/>
  <c r="H58" i="1"/>
  <c r="M48" i="1"/>
  <c r="H48" i="1"/>
  <c r="H41" i="1"/>
  <c r="M36" i="1"/>
  <c r="I77" i="1" l="1"/>
  <c r="E77" i="1"/>
  <c r="M17" i="1"/>
  <c r="I17" i="1"/>
  <c r="H17" i="1"/>
  <c r="L81" i="1" l="1"/>
  <c r="J81" i="1"/>
  <c r="K81" i="1"/>
  <c r="I81" i="1"/>
  <c r="G81" i="1"/>
  <c r="F81" i="1"/>
  <c r="D81" i="1"/>
  <c r="C81" i="1"/>
  <c r="M47" i="1"/>
  <c r="M27" i="1"/>
  <c r="M14" i="1"/>
  <c r="M11" i="1"/>
  <c r="M80" i="1"/>
  <c r="H76" i="1"/>
  <c r="E76" i="1"/>
  <c r="M72" i="1"/>
  <c r="M73" i="1"/>
  <c r="M74" i="1"/>
  <c r="M75" i="1"/>
  <c r="M76" i="1"/>
  <c r="M77" i="1"/>
  <c r="M78" i="1"/>
  <c r="M79" i="1"/>
  <c r="H69" i="1"/>
  <c r="H81" i="1" s="1"/>
  <c r="E59" i="1"/>
  <c r="E81" i="1" s="1"/>
  <c r="M57" i="1"/>
  <c r="M58" i="1"/>
  <c r="M8" i="1"/>
  <c r="M9" i="1"/>
  <c r="M10" i="1"/>
  <c r="M12" i="1"/>
  <c r="M13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7" i="1"/>
  <c r="M38" i="1"/>
  <c r="M39" i="1"/>
  <c r="M40" i="1"/>
  <c r="M41" i="1"/>
  <c r="M42" i="1"/>
  <c r="M43" i="1"/>
  <c r="M44" i="1"/>
  <c r="M45" i="1"/>
  <c r="M46" i="1"/>
  <c r="M49" i="1"/>
  <c r="M50" i="1"/>
  <c r="M51" i="1"/>
  <c r="M52" i="1"/>
  <c r="M53" i="1"/>
  <c r="M54" i="1"/>
  <c r="M55" i="1"/>
  <c r="M56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" i="1"/>
  <c r="M81" i="1" l="1"/>
</calcChain>
</file>

<file path=xl/sharedStrings.xml><?xml version="1.0" encoding="utf-8"?>
<sst xmlns="http://schemas.openxmlformats.org/spreadsheetml/2006/main" count="163" uniqueCount="116">
  <si>
    <t>NOME</t>
  </si>
  <si>
    <t>CARGO</t>
  </si>
  <si>
    <t>SALÁRIO BÁSICO</t>
  </si>
  <si>
    <t>1/3 Férias</t>
  </si>
  <si>
    <t>GRATIFICAÇÃO</t>
  </si>
  <si>
    <t>HORAS EXTRAS</t>
  </si>
  <si>
    <t>TOTAL DE PROVENTOS</t>
  </si>
  <si>
    <t>I.N.S.S.</t>
  </si>
  <si>
    <t>I.R.R.F.</t>
  </si>
  <si>
    <t>FALTAS</t>
  </si>
  <si>
    <t>LÍQUIDO FÉRIAS</t>
  </si>
  <si>
    <t>TOTAL DE DESCONTOS</t>
  </si>
  <si>
    <t>TOTAL LÍQUIDO</t>
  </si>
  <si>
    <t>Alexandre Demeneghi de Almeida</t>
  </si>
  <si>
    <t>Técnico em Micro Informática</t>
  </si>
  <si>
    <t>Alexandre Noal dos Santos</t>
  </si>
  <si>
    <t>Gerente Jurídico</t>
  </si>
  <si>
    <t>Aliakyn Laguna Kersbaumer da Silva</t>
  </si>
  <si>
    <t>Assistente de Atendimento e Fiscalização</t>
  </si>
  <si>
    <t>Amanda Elisa Barros Gehrke</t>
  </si>
  <si>
    <t>Analista de Nível Superior - Arquiteto e Urbanista</t>
  </si>
  <si>
    <t>Andréa Borba Pinheiro</t>
  </si>
  <si>
    <t>Ataídes Francisco Pereira Farsen</t>
  </si>
  <si>
    <t>Camila Minozzo</t>
  </si>
  <si>
    <t>Camila Oliveira</t>
  </si>
  <si>
    <t>Analista de Nível Superior - Administrador</t>
  </si>
  <si>
    <t>Carla Regina Dal Lago Valério</t>
  </si>
  <si>
    <t>Secretário Executivo</t>
  </si>
  <si>
    <t>Carlos Rodrigo Tanajura Barreto</t>
  </si>
  <si>
    <t>Analaista de Nivel Superior - Assessor Jurídico</t>
  </si>
  <si>
    <t>Cassio Lorensini</t>
  </si>
  <si>
    <t>Cesar Augusto de Quadros Longhi</t>
  </si>
  <si>
    <t>Cezar Eduardo Rieger</t>
  </si>
  <si>
    <t>Coordenador Jurídico</t>
  </si>
  <si>
    <t>Cheila da Silva Chagas</t>
  </si>
  <si>
    <t>Gerente Financeiro</t>
  </si>
  <si>
    <t>Clarissa Fleck Monteiro</t>
  </si>
  <si>
    <t>Clarissa Wolff Pierry</t>
  </si>
  <si>
    <t>Claudivana Bittencourt</t>
  </si>
  <si>
    <t>Cleci Luciano Vargas</t>
  </si>
  <si>
    <t>Assistente Administrativo</t>
  </si>
  <si>
    <t>Eduardo Meira Pilau</t>
  </si>
  <si>
    <t>Eduardo Sprenger da Silva</t>
  </si>
  <si>
    <t>Fabio Henrique Hoppe</t>
  </si>
  <si>
    <t>Fausto Leiria Loureiro</t>
  </si>
  <si>
    <t>Chefe de Gabinete</t>
  </si>
  <si>
    <t>Flavio Salamoni Barros Silva</t>
  </si>
  <si>
    <t>Analista de Nível Superior - Assessor Jurídico</t>
  </si>
  <si>
    <t>Gabriela Belnhak Moraes</t>
  </si>
  <si>
    <t>Analista de Nível Superior - Jornalista</t>
  </si>
  <si>
    <t>Giovanni Michel de Almeida</t>
  </si>
  <si>
    <t>Harim Pires Beserra</t>
  </si>
  <si>
    <t>Iuri da Silva Apolinário</t>
  </si>
  <si>
    <t>Jaime Leo Ricachenevsky Martines Soares</t>
  </si>
  <si>
    <t>Jéssica Nataly Santos de Lima</t>
  </si>
  <si>
    <t>José Carlos Fredes da Silveira</t>
  </si>
  <si>
    <t>Josiane Cristina Bernardi</t>
  </si>
  <si>
    <t>Secretária Geral da Mesa</t>
  </si>
  <si>
    <t>Karla Ronsoni Riet</t>
  </si>
  <si>
    <t>Analista Superior Arquiteto e Urbanista</t>
  </si>
  <si>
    <t>Laura Rita Rui</t>
  </si>
  <si>
    <t>Lauren Guerra Zanini</t>
  </si>
  <si>
    <t>Leticia Bettio Machado</t>
  </si>
  <si>
    <t>Letícia Cazorla Karpinski</t>
  </si>
  <si>
    <t>Lisiane Ferreira Alves</t>
  </si>
  <si>
    <t>Luciana Eloy Lima</t>
  </si>
  <si>
    <t>Luciane Delgado Capitão</t>
  </si>
  <si>
    <t>Luciano Antunes de Oliveira</t>
  </si>
  <si>
    <t>Gerente de Comunicação</t>
  </si>
  <si>
    <t>Luis Fernando Baldissera</t>
  </si>
  <si>
    <t>Luísa Onófrio Kalil</t>
  </si>
  <si>
    <t>Coordenadora de Comunicação</t>
  </si>
  <si>
    <t>Marcele Danni Acosta</t>
  </si>
  <si>
    <t>Marcia Aparecida Rodrigues</t>
  </si>
  <si>
    <t>Márcio José Luciano dos Santos</t>
  </si>
  <si>
    <t>Maria Isabel da Rosa dal Ross</t>
  </si>
  <si>
    <t>Coordenadora de TI</t>
  </si>
  <si>
    <t>Maria José Mendes da Silva</t>
  </si>
  <si>
    <t>Marina Leivas Proto</t>
  </si>
  <si>
    <t>Gerente de Fiscalização</t>
  </si>
  <si>
    <t>Marlí Marcon</t>
  </si>
  <si>
    <t>Melina Greff Lai</t>
  </si>
  <si>
    <t>Mônica dos Santos Marques</t>
  </si>
  <si>
    <t>Oritz Adriano Adams de Campos</t>
  </si>
  <si>
    <t>Paulo Henrique Cesarino Cardoso Soares</t>
  </si>
  <si>
    <t>Assessor Técnico Institucional do GATHIS</t>
  </si>
  <si>
    <t>Pedro Henrique Garcez Deon</t>
  </si>
  <si>
    <t>Pedro Reusch Ianzer Jardim</t>
  </si>
  <si>
    <t>Analista de Nível Superior - Contador</t>
  </si>
  <si>
    <t>Rafael Donelli</t>
  </si>
  <si>
    <t>Analista Superior - Desenvolvimento de TIC</t>
  </si>
  <si>
    <t>Raquel Dias Coll Oliveira</t>
  </si>
  <si>
    <t>Gerente de Atendimento</t>
  </si>
  <si>
    <t>Rodrigo Jaroseski</t>
  </si>
  <si>
    <t>Rosana Maria Marzenbacher</t>
  </si>
  <si>
    <t>Sabrina Lopes Ourique</t>
  </si>
  <si>
    <t>Sandra Helena Lehnen Becker</t>
  </si>
  <si>
    <t>Assessor Técnico Operacional do GATHIS</t>
  </si>
  <si>
    <t>Sandra Maria de Freitas Carvalho</t>
  </si>
  <si>
    <t>Sérgio Nei Roschild Bastos</t>
  </si>
  <si>
    <t>Suelen Almeida Moraes</t>
  </si>
  <si>
    <t>Suzi Righes</t>
  </si>
  <si>
    <t>Coordenadora de Atendimento</t>
  </si>
  <si>
    <t>Tales Volker</t>
  </si>
  <si>
    <t>Gerente-Geral</t>
  </si>
  <si>
    <t>Thaís Cristina da Luz</t>
  </si>
  <si>
    <t>Supervisora de Fiscalização</t>
  </si>
  <si>
    <t>Thiago dos Santos Albrecht</t>
  </si>
  <si>
    <t>William Marchetti Gritti</t>
  </si>
  <si>
    <t xml:space="preserve">TOTAL  </t>
  </si>
  <si>
    <t xml:space="preserve">Ana Carolina Fiorini Nepomuceno </t>
  </si>
  <si>
    <t xml:space="preserve">Bruno Scapin Andres </t>
  </si>
  <si>
    <t>Danuza Daudt</t>
  </si>
  <si>
    <t xml:space="preserve">Letícia de Avila Ourique </t>
  </si>
  <si>
    <t>Henrique Munaretto Ficht</t>
  </si>
  <si>
    <t>FOLHA DE PAGAMENTO - FEVEREIRO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</si>
</sst>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165" fontId="3" fillId="2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44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44" fontId="3" fillId="2" borderId="3" xfId="1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164" fontId="3" fillId="2" borderId="8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165" fontId="0" fillId="2" borderId="11" xfId="0" applyNumberFormat="1" applyFont="1" applyFill="1" applyBorder="1"/>
    <xf numFmtId="164" fontId="0" fillId="2" borderId="11" xfId="0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" fontId="0" fillId="2" borderId="0" xfId="0" applyNumberFormat="1" applyFill="1"/>
    <xf numFmtId="0" fontId="0" fillId="2" borderId="0" xfId="0" applyFill="1" applyBorder="1"/>
    <xf numFmtId="165" fontId="3" fillId="2" borderId="8" xfId="0" applyNumberFormat="1" applyFont="1" applyFill="1" applyBorder="1" applyAlignment="1">
      <alignment horizontal="left"/>
    </xf>
    <xf numFmtId="0" fontId="0" fillId="2" borderId="0" xfId="0" applyFill="1"/>
    <xf numFmtId="0" fontId="2" fillId="2" borderId="10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813548</xdr:colOff>
      <xdr:row>2</xdr:row>
      <xdr:rowOff>638175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814176" cy="1097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zoomScaleNormal="100" workbookViewId="0">
      <selection activeCell="K13" sqref="K13"/>
    </sheetView>
  </sheetViews>
  <sheetFormatPr defaultRowHeight="15" x14ac:dyDescent="0.25"/>
  <cols>
    <col min="1" max="1" width="38.5703125" bestFit="1" customWidth="1"/>
    <col min="2" max="2" width="45.5703125" bestFit="1" customWidth="1"/>
    <col min="3" max="3" width="12.7109375" bestFit="1" customWidth="1"/>
    <col min="4" max="5" width="13.28515625" bestFit="1" customWidth="1"/>
    <col min="6" max="6" width="7.7109375" bestFit="1" customWidth="1"/>
    <col min="7" max="7" width="15.85546875" customWidth="1"/>
    <col min="8" max="9" width="13.28515625" bestFit="1" customWidth="1"/>
    <col min="10" max="10" width="7.7109375" bestFit="1" customWidth="1"/>
    <col min="11" max="11" width="13.28515625" bestFit="1" customWidth="1"/>
    <col min="12" max="12" width="15.42578125" customWidth="1"/>
    <col min="13" max="13" width="14.28515625" bestFit="1" customWidth="1"/>
  </cols>
  <sheetData>
    <row r="1" spans="1:13" ht="2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60.75" customHeight="1" thickBot="1" x14ac:dyDescent="0.3">
      <c r="A3" s="17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1.75" thickBot="1" x14ac:dyDescent="0.4">
      <c r="A4" s="25" t="s">
        <v>115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</row>
    <row r="5" spans="1:13" ht="15.75" thickBo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30.75" thickBot="1" x14ac:dyDescent="0.3">
      <c r="A6" s="3" t="s">
        <v>0</v>
      </c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</row>
    <row r="7" spans="1:13" x14ac:dyDescent="0.25">
      <c r="A7" s="12" t="s">
        <v>13</v>
      </c>
      <c r="B7" s="10" t="s">
        <v>14</v>
      </c>
      <c r="C7" s="6">
        <v>2992.96</v>
      </c>
      <c r="D7" s="7">
        <v>0</v>
      </c>
      <c r="E7" s="7">
        <v>0</v>
      </c>
      <c r="F7" s="7">
        <v>0</v>
      </c>
      <c r="G7" s="6">
        <v>3073.96</v>
      </c>
      <c r="H7" s="7">
        <v>268.14999999999998</v>
      </c>
      <c r="I7" s="7">
        <v>61.56</v>
      </c>
      <c r="J7" s="7">
        <v>0</v>
      </c>
      <c r="K7" s="7">
        <v>0</v>
      </c>
      <c r="L7" s="8">
        <v>387.71</v>
      </c>
      <c r="M7" s="13">
        <f>G7-L7</f>
        <v>2686.25</v>
      </c>
    </row>
    <row r="8" spans="1:13" x14ac:dyDescent="0.25">
      <c r="A8" s="14" t="s">
        <v>15</v>
      </c>
      <c r="B8" s="5" t="s">
        <v>16</v>
      </c>
      <c r="C8" s="6">
        <v>6866.18</v>
      </c>
      <c r="D8" s="7">
        <v>0</v>
      </c>
      <c r="E8" s="8">
        <v>6622.81</v>
      </c>
      <c r="F8" s="7">
        <v>0</v>
      </c>
      <c r="G8" s="6">
        <v>13569.99</v>
      </c>
      <c r="H8" s="7">
        <v>828.38</v>
      </c>
      <c r="I8" s="7">
        <v>2612.31</v>
      </c>
      <c r="J8" s="7">
        <v>0</v>
      </c>
      <c r="K8" s="7">
        <v>0</v>
      </c>
      <c r="L8" s="8">
        <v>4231.49</v>
      </c>
      <c r="M8" s="13">
        <f t="shared" ref="M8:M76" si="0">G8-L8</f>
        <v>9338.5</v>
      </c>
    </row>
    <row r="9" spans="1:13" x14ac:dyDescent="0.25">
      <c r="A9" s="14" t="s">
        <v>17</v>
      </c>
      <c r="B9" s="5" t="s">
        <v>18</v>
      </c>
      <c r="C9" s="6">
        <v>2916.76</v>
      </c>
      <c r="D9" s="7">
        <v>0</v>
      </c>
      <c r="E9" s="7">
        <v>0</v>
      </c>
      <c r="F9" s="7">
        <v>0</v>
      </c>
      <c r="G9" s="6">
        <v>2997.76</v>
      </c>
      <c r="H9" s="7">
        <v>259</v>
      </c>
      <c r="I9" s="7">
        <v>56.53</v>
      </c>
      <c r="J9" s="7">
        <v>0</v>
      </c>
      <c r="K9" s="7">
        <v>0</v>
      </c>
      <c r="L9" s="8">
        <v>365.8</v>
      </c>
      <c r="M9" s="13">
        <f t="shared" si="0"/>
        <v>2631.96</v>
      </c>
    </row>
    <row r="10" spans="1:13" x14ac:dyDescent="0.25">
      <c r="A10" s="14" t="s">
        <v>19</v>
      </c>
      <c r="B10" s="5" t="s">
        <v>20</v>
      </c>
      <c r="C10" s="6">
        <v>10303.89</v>
      </c>
      <c r="D10" s="7">
        <v>1953.61</v>
      </c>
      <c r="E10" s="8">
        <v>0</v>
      </c>
      <c r="F10" s="7">
        <v>0</v>
      </c>
      <c r="G10" s="6">
        <v>13675.87</v>
      </c>
      <c r="H10" s="11">
        <v>828.38</v>
      </c>
      <c r="I10" s="7">
        <f>720.26+1051.81</f>
        <v>1772.07</v>
      </c>
      <c r="J10" s="7">
        <v>0</v>
      </c>
      <c r="K10" s="7">
        <v>5934.26</v>
      </c>
      <c r="L10" s="8">
        <v>8643.82</v>
      </c>
      <c r="M10" s="13">
        <f t="shared" si="0"/>
        <v>5032.0500000000011</v>
      </c>
    </row>
    <row r="11" spans="1:13" x14ac:dyDescent="0.25">
      <c r="A11" s="14" t="s">
        <v>110</v>
      </c>
      <c r="B11" s="5" t="s">
        <v>20</v>
      </c>
      <c r="C11" s="6">
        <v>10302</v>
      </c>
      <c r="D11" s="7">
        <v>0</v>
      </c>
      <c r="E11" s="8">
        <v>0</v>
      </c>
      <c r="F11" s="7">
        <v>0</v>
      </c>
      <c r="G11" s="6">
        <v>10302</v>
      </c>
      <c r="H11" s="11">
        <v>828.38</v>
      </c>
      <c r="I11" s="7">
        <v>1735.89</v>
      </c>
      <c r="J11" s="7">
        <v>0</v>
      </c>
      <c r="K11" s="7">
        <v>0</v>
      </c>
      <c r="L11" s="8">
        <v>2580.25</v>
      </c>
      <c r="M11" s="13">
        <f t="shared" si="0"/>
        <v>7721.75</v>
      </c>
    </row>
    <row r="12" spans="1:13" ht="15.75" customHeight="1" x14ac:dyDescent="0.25">
      <c r="A12" s="14" t="s">
        <v>21</v>
      </c>
      <c r="B12" s="5" t="s">
        <v>20</v>
      </c>
      <c r="C12" s="6">
        <v>10834.45</v>
      </c>
      <c r="D12" s="7">
        <v>1368.48</v>
      </c>
      <c r="E12" s="8">
        <f>108.49+1183.49</f>
        <v>1291.98</v>
      </c>
      <c r="F12" s="7">
        <v>0</v>
      </c>
      <c r="G12" s="6">
        <v>13600.25</v>
      </c>
      <c r="H12" s="7">
        <f>198.36+630.02</f>
        <v>828.38</v>
      </c>
      <c r="I12" s="7">
        <v>1288.55</v>
      </c>
      <c r="J12" s="7">
        <v>0</v>
      </c>
      <c r="K12" s="7">
        <v>4235.38</v>
      </c>
      <c r="L12" s="8">
        <v>6455.85</v>
      </c>
      <c r="M12" s="13">
        <f t="shared" si="0"/>
        <v>7144.4</v>
      </c>
    </row>
    <row r="13" spans="1:13" x14ac:dyDescent="0.25">
      <c r="A13" s="14" t="s">
        <v>22</v>
      </c>
      <c r="B13" s="5" t="s">
        <v>18</v>
      </c>
      <c r="C13" s="6">
        <v>3105.37</v>
      </c>
      <c r="D13" s="7">
        <v>172.5</v>
      </c>
      <c r="E13" s="8">
        <v>1198.78</v>
      </c>
      <c r="F13" s="7">
        <v>0</v>
      </c>
      <c r="G13" s="6">
        <v>4517.1499999999996</v>
      </c>
      <c r="H13" s="7">
        <f>250.59+51.75</f>
        <v>302.34000000000003</v>
      </c>
      <c r="I13" s="7">
        <v>32.5</v>
      </c>
      <c r="J13" s="7">
        <v>0</v>
      </c>
      <c r="K13" s="7">
        <v>638.26</v>
      </c>
      <c r="L13" s="8">
        <v>1036.67</v>
      </c>
      <c r="M13" s="13">
        <f t="shared" si="0"/>
        <v>3480.4799999999996</v>
      </c>
    </row>
    <row r="14" spans="1:13" x14ac:dyDescent="0.25">
      <c r="A14" s="14" t="s">
        <v>111</v>
      </c>
      <c r="B14" s="5" t="s">
        <v>18</v>
      </c>
      <c r="C14" s="6">
        <v>2916.76</v>
      </c>
      <c r="D14" s="7">
        <v>0</v>
      </c>
      <c r="E14" s="8">
        <v>1438.53</v>
      </c>
      <c r="F14" s="7">
        <v>0</v>
      </c>
      <c r="G14" s="6">
        <v>4355.29</v>
      </c>
      <c r="H14" s="7">
        <v>259</v>
      </c>
      <c r="I14" s="7">
        <v>56.53</v>
      </c>
      <c r="J14" s="7">
        <v>0</v>
      </c>
      <c r="K14" s="7">
        <v>0</v>
      </c>
      <c r="L14" s="7">
        <v>334.11</v>
      </c>
      <c r="M14" s="13">
        <f t="shared" si="0"/>
        <v>4021.18</v>
      </c>
    </row>
    <row r="15" spans="1:13" x14ac:dyDescent="0.25">
      <c r="A15" s="14" t="s">
        <v>23</v>
      </c>
      <c r="B15" s="5" t="s">
        <v>18</v>
      </c>
      <c r="C15" s="6">
        <v>2929.59</v>
      </c>
      <c r="D15" s="7">
        <v>0</v>
      </c>
      <c r="E15" s="8">
        <v>0</v>
      </c>
      <c r="F15" s="7">
        <v>0</v>
      </c>
      <c r="G15" s="6">
        <v>3010.59</v>
      </c>
      <c r="H15" s="7">
        <v>260.54000000000002</v>
      </c>
      <c r="I15" s="7">
        <v>43.16</v>
      </c>
      <c r="J15" s="7">
        <v>0</v>
      </c>
      <c r="K15" s="7">
        <v>0</v>
      </c>
      <c r="L15" s="8">
        <v>373.27</v>
      </c>
      <c r="M15" s="13">
        <f t="shared" si="0"/>
        <v>2637.32</v>
      </c>
    </row>
    <row r="16" spans="1:13" x14ac:dyDescent="0.25">
      <c r="A16" s="14" t="s">
        <v>24</v>
      </c>
      <c r="B16" s="5" t="s">
        <v>25</v>
      </c>
      <c r="C16" s="6">
        <v>6866.18</v>
      </c>
      <c r="D16" s="7">
        <v>0</v>
      </c>
      <c r="E16" s="8">
        <v>0</v>
      </c>
      <c r="F16" s="7">
        <v>0</v>
      </c>
      <c r="G16" s="6">
        <v>7424.41</v>
      </c>
      <c r="H16" s="7">
        <v>797.44</v>
      </c>
      <c r="I16" s="7">
        <v>747.41</v>
      </c>
      <c r="J16" s="7">
        <v>0</v>
      </c>
      <c r="K16" s="7">
        <v>0</v>
      </c>
      <c r="L16" s="8">
        <v>2131.2399999999998</v>
      </c>
      <c r="M16" s="13">
        <f t="shared" si="0"/>
        <v>5293.17</v>
      </c>
    </row>
    <row r="17" spans="1:13" x14ac:dyDescent="0.25">
      <c r="A17" s="14" t="s">
        <v>26</v>
      </c>
      <c r="B17" s="5" t="s">
        <v>27</v>
      </c>
      <c r="C17" s="6">
        <v>6866.18</v>
      </c>
      <c r="D17" s="7">
        <v>1121.23</v>
      </c>
      <c r="E17" s="7">
        <v>0</v>
      </c>
      <c r="F17" s="7">
        <v>0</v>
      </c>
      <c r="G17" s="6">
        <v>8228</v>
      </c>
      <c r="H17" s="7">
        <f>364.32+464.06</f>
        <v>828.38</v>
      </c>
      <c r="I17" s="7">
        <f>139.86+268.56</f>
        <v>408.42</v>
      </c>
      <c r="J17" s="7">
        <v>0</v>
      </c>
      <c r="K17" s="7">
        <v>3752.3</v>
      </c>
      <c r="L17" s="8">
        <v>5226.1099999999997</v>
      </c>
      <c r="M17" s="13">
        <f t="shared" si="0"/>
        <v>3001.8900000000003</v>
      </c>
    </row>
    <row r="18" spans="1:13" x14ac:dyDescent="0.25">
      <c r="A18" s="14" t="s">
        <v>28</v>
      </c>
      <c r="B18" s="5" t="s">
        <v>29</v>
      </c>
      <c r="C18" s="6">
        <v>6133.33</v>
      </c>
      <c r="D18" s="7">
        <v>0</v>
      </c>
      <c r="E18" s="7">
        <v>0</v>
      </c>
      <c r="F18" s="7">
        <v>0</v>
      </c>
      <c r="G18" s="6">
        <v>7168.78</v>
      </c>
      <c r="H18" s="7">
        <v>694.84</v>
      </c>
      <c r="I18" s="7">
        <v>626.22</v>
      </c>
      <c r="J18" s="7">
        <v>0</v>
      </c>
      <c r="K18" s="7">
        <v>0</v>
      </c>
      <c r="L18" s="8">
        <v>1332.11</v>
      </c>
      <c r="M18" s="13">
        <f t="shared" si="0"/>
        <v>5836.67</v>
      </c>
    </row>
    <row r="19" spans="1:13" x14ac:dyDescent="0.25">
      <c r="A19" s="14" t="s">
        <v>30</v>
      </c>
      <c r="B19" s="5" t="s">
        <v>20</v>
      </c>
      <c r="C19" s="6">
        <v>10834.45</v>
      </c>
      <c r="D19" s="7">
        <v>0</v>
      </c>
      <c r="E19" s="8">
        <v>0</v>
      </c>
      <c r="F19" s="7">
        <v>0</v>
      </c>
      <c r="G19" s="6">
        <v>10915.45</v>
      </c>
      <c r="H19" s="7">
        <v>828.38</v>
      </c>
      <c r="I19" s="7">
        <v>1882.31</v>
      </c>
      <c r="J19" s="7">
        <v>0</v>
      </c>
      <c r="K19" s="7">
        <v>0</v>
      </c>
      <c r="L19" s="8">
        <v>2825.8</v>
      </c>
      <c r="M19" s="13">
        <f t="shared" si="0"/>
        <v>8089.6500000000005</v>
      </c>
    </row>
    <row r="20" spans="1:13" x14ac:dyDescent="0.25">
      <c r="A20" s="14" t="s">
        <v>31</v>
      </c>
      <c r="B20" s="5" t="s">
        <v>18</v>
      </c>
      <c r="C20" s="6">
        <v>3105.37</v>
      </c>
      <c r="D20" s="7">
        <v>0</v>
      </c>
      <c r="E20" s="8">
        <v>1198.78</v>
      </c>
      <c r="F20" s="7">
        <v>0</v>
      </c>
      <c r="G20" s="6">
        <v>4344.6499999999996</v>
      </c>
      <c r="H20" s="7">
        <v>281.64</v>
      </c>
      <c r="I20" s="7">
        <v>68.98</v>
      </c>
      <c r="J20" s="7">
        <v>0</v>
      </c>
      <c r="K20" s="7">
        <v>0</v>
      </c>
      <c r="L20" s="8">
        <v>408.62</v>
      </c>
      <c r="M20" s="13">
        <f t="shared" si="0"/>
        <v>3936.0299999999997</v>
      </c>
    </row>
    <row r="21" spans="1:13" x14ac:dyDescent="0.25">
      <c r="A21" s="14" t="s">
        <v>32</v>
      </c>
      <c r="B21" s="5" t="s">
        <v>33</v>
      </c>
      <c r="C21" s="6">
        <v>8519.36</v>
      </c>
      <c r="D21" s="7">
        <v>0</v>
      </c>
      <c r="E21" s="8">
        <v>0</v>
      </c>
      <c r="F21" s="7">
        <v>0</v>
      </c>
      <c r="G21" s="6">
        <v>8600.36</v>
      </c>
      <c r="H21" s="7">
        <v>828.38</v>
      </c>
      <c r="I21" s="7">
        <v>1245.6600000000001</v>
      </c>
      <c r="J21" s="7">
        <v>0</v>
      </c>
      <c r="K21" s="7">
        <v>0</v>
      </c>
      <c r="L21" s="8">
        <v>2170.9299999999998</v>
      </c>
      <c r="M21" s="13">
        <f t="shared" si="0"/>
        <v>6429.43</v>
      </c>
    </row>
    <row r="22" spans="1:13" x14ac:dyDescent="0.25">
      <c r="A22" s="14" t="s">
        <v>34</v>
      </c>
      <c r="B22" s="5" t="s">
        <v>35</v>
      </c>
      <c r="C22" s="6">
        <v>13488.99</v>
      </c>
      <c r="D22" s="7">
        <v>408.62</v>
      </c>
      <c r="E22" s="8">
        <v>0</v>
      </c>
      <c r="F22" s="7">
        <v>0</v>
      </c>
      <c r="G22" s="6">
        <v>15732.53</v>
      </c>
      <c r="H22" s="7">
        <f>551.78+276.6</f>
        <v>828.38</v>
      </c>
      <c r="I22" s="7">
        <f>2440.64+66.21</f>
        <v>2506.85</v>
      </c>
      <c r="J22" s="7">
        <v>0</v>
      </c>
      <c r="K22" s="7">
        <v>2720.56</v>
      </c>
      <c r="L22" s="8">
        <v>6119.36</v>
      </c>
      <c r="M22" s="13">
        <f t="shared" si="0"/>
        <v>9613.1700000000019</v>
      </c>
    </row>
    <row r="23" spans="1:13" x14ac:dyDescent="0.25">
      <c r="A23" s="14" t="s">
        <v>36</v>
      </c>
      <c r="B23" s="5" t="s">
        <v>25</v>
      </c>
      <c r="C23" s="6">
        <v>6866.18</v>
      </c>
      <c r="D23" s="7">
        <v>381.41</v>
      </c>
      <c r="E23" s="8">
        <v>0</v>
      </c>
      <c r="F23" s="7">
        <v>0</v>
      </c>
      <c r="G23" s="6">
        <v>7805.82</v>
      </c>
      <c r="H23" s="7">
        <f>709.26+119.12</f>
        <v>828.38</v>
      </c>
      <c r="I23" s="7">
        <v>456.99</v>
      </c>
      <c r="J23" s="7">
        <v>0</v>
      </c>
      <c r="K23" s="7">
        <v>1406.54</v>
      </c>
      <c r="L23" s="8">
        <v>3032.05</v>
      </c>
      <c r="M23" s="13">
        <f t="shared" si="0"/>
        <v>4773.7699999999995</v>
      </c>
    </row>
    <row r="24" spans="1:13" x14ac:dyDescent="0.25">
      <c r="A24" s="14" t="s">
        <v>37</v>
      </c>
      <c r="B24" s="5" t="s">
        <v>20</v>
      </c>
      <c r="C24" s="6">
        <v>10328.5</v>
      </c>
      <c r="D24" s="7">
        <v>0</v>
      </c>
      <c r="E24" s="8">
        <v>0</v>
      </c>
      <c r="F24" s="7">
        <v>0</v>
      </c>
      <c r="G24" s="6">
        <v>10328.5</v>
      </c>
      <c r="H24" s="7">
        <v>828.38</v>
      </c>
      <c r="I24" s="7">
        <v>1743.17</v>
      </c>
      <c r="J24" s="7">
        <v>0</v>
      </c>
      <c r="K24" s="7">
        <v>0</v>
      </c>
      <c r="L24" s="8">
        <v>2858.27</v>
      </c>
      <c r="M24" s="13">
        <f t="shared" si="0"/>
        <v>7470.23</v>
      </c>
    </row>
    <row r="25" spans="1:13" x14ac:dyDescent="0.25">
      <c r="A25" s="14" t="s">
        <v>38</v>
      </c>
      <c r="B25" s="5" t="s">
        <v>27</v>
      </c>
      <c r="C25" s="6">
        <v>6866.18</v>
      </c>
      <c r="D25" s="7">
        <v>0</v>
      </c>
      <c r="E25" s="8">
        <v>0</v>
      </c>
      <c r="F25" s="7">
        <v>0</v>
      </c>
      <c r="G25" s="6">
        <v>8600.36</v>
      </c>
      <c r="H25" s="7">
        <v>828.38</v>
      </c>
      <c r="I25" s="7">
        <v>1141.3900000000001</v>
      </c>
      <c r="J25" s="7">
        <v>0</v>
      </c>
      <c r="K25" s="7">
        <v>0</v>
      </c>
      <c r="L25" s="8">
        <v>2147.41</v>
      </c>
      <c r="M25" s="13">
        <f t="shared" si="0"/>
        <v>6452.9500000000007</v>
      </c>
    </row>
    <row r="26" spans="1:13" x14ac:dyDescent="0.25">
      <c r="A26" s="14" t="s">
        <v>39</v>
      </c>
      <c r="B26" s="5" t="s">
        <v>40</v>
      </c>
      <c r="C26" s="6">
        <v>2846.38</v>
      </c>
      <c r="D26" s="7">
        <v>0</v>
      </c>
      <c r="E26" s="8">
        <v>0</v>
      </c>
      <c r="F26" s="7">
        <v>0</v>
      </c>
      <c r="G26" s="6">
        <v>2927.38</v>
      </c>
      <c r="H26" s="7">
        <v>250.56</v>
      </c>
      <c r="I26" s="7">
        <v>51.89</v>
      </c>
      <c r="J26" s="7">
        <v>0</v>
      </c>
      <c r="K26" s="7">
        <v>0</v>
      </c>
      <c r="L26" s="8">
        <v>654.71</v>
      </c>
      <c r="M26" s="13">
        <f t="shared" si="0"/>
        <v>2272.67</v>
      </c>
    </row>
    <row r="27" spans="1:13" x14ac:dyDescent="0.25">
      <c r="A27" s="14" t="s">
        <v>112</v>
      </c>
      <c r="B27" s="5" t="s">
        <v>18</v>
      </c>
      <c r="C27" s="6">
        <v>2916.76</v>
      </c>
      <c r="D27" s="7">
        <v>0</v>
      </c>
      <c r="E27" s="8">
        <v>0</v>
      </c>
      <c r="F27" s="7">
        <v>0</v>
      </c>
      <c r="G27" s="6">
        <v>2957.26</v>
      </c>
      <c r="H27" s="7">
        <v>259</v>
      </c>
      <c r="I27" s="7">
        <v>259</v>
      </c>
      <c r="J27" s="7">
        <v>0</v>
      </c>
      <c r="K27" s="7">
        <v>0</v>
      </c>
      <c r="L27" s="7">
        <v>334.94</v>
      </c>
      <c r="M27" s="13">
        <f t="shared" si="0"/>
        <v>2622.32</v>
      </c>
    </row>
    <row r="28" spans="1:13" x14ac:dyDescent="0.25">
      <c r="A28" s="14" t="s">
        <v>41</v>
      </c>
      <c r="B28" s="5" t="s">
        <v>40</v>
      </c>
      <c r="C28" s="6">
        <v>2846.38</v>
      </c>
      <c r="D28" s="7">
        <v>0</v>
      </c>
      <c r="E28" s="8">
        <v>0</v>
      </c>
      <c r="F28" s="7">
        <v>0</v>
      </c>
      <c r="G28" s="6">
        <v>2886.88</v>
      </c>
      <c r="H28" s="7">
        <v>250.56</v>
      </c>
      <c r="I28" s="7">
        <v>51.89</v>
      </c>
      <c r="J28" s="7">
        <v>0</v>
      </c>
      <c r="K28" s="7">
        <v>0</v>
      </c>
      <c r="L28" s="8">
        <v>370.3</v>
      </c>
      <c r="M28" s="13">
        <f t="shared" si="0"/>
        <v>2516.58</v>
      </c>
    </row>
    <row r="29" spans="1:13" x14ac:dyDescent="0.25">
      <c r="A29" s="14" t="s">
        <v>42</v>
      </c>
      <c r="B29" s="5" t="s">
        <v>40</v>
      </c>
      <c r="C29" s="6">
        <v>3019.72</v>
      </c>
      <c r="D29" s="7">
        <v>0</v>
      </c>
      <c r="E29" s="8">
        <v>0</v>
      </c>
      <c r="F29" s="7">
        <v>0</v>
      </c>
      <c r="G29" s="6">
        <v>3100.72</v>
      </c>
      <c r="H29" s="7">
        <v>271.36</v>
      </c>
      <c r="I29" s="7">
        <v>63.33</v>
      </c>
      <c r="J29" s="7">
        <v>0</v>
      </c>
      <c r="K29" s="7">
        <v>0</v>
      </c>
      <c r="L29" s="8">
        <v>347.46</v>
      </c>
      <c r="M29" s="13">
        <f t="shared" si="0"/>
        <v>2753.2599999999998</v>
      </c>
    </row>
    <row r="30" spans="1:13" x14ac:dyDescent="0.25">
      <c r="A30" s="14" t="s">
        <v>43</v>
      </c>
      <c r="B30" s="5" t="s">
        <v>40</v>
      </c>
      <c r="C30" s="6">
        <v>2848.79</v>
      </c>
      <c r="D30" s="7">
        <v>0</v>
      </c>
      <c r="E30" s="8">
        <v>626</v>
      </c>
      <c r="F30" s="7">
        <v>0</v>
      </c>
      <c r="G30" s="6">
        <v>3555.79</v>
      </c>
      <c r="H30" s="7">
        <v>325.97000000000003</v>
      </c>
      <c r="I30" s="7">
        <v>117.52</v>
      </c>
      <c r="J30" s="7">
        <v>0</v>
      </c>
      <c r="K30" s="7">
        <v>0</v>
      </c>
      <c r="L30" s="8">
        <v>524.24</v>
      </c>
      <c r="M30" s="13">
        <f t="shared" si="0"/>
        <v>3031.55</v>
      </c>
    </row>
    <row r="31" spans="1:13" x14ac:dyDescent="0.25">
      <c r="A31" s="14" t="s">
        <v>44</v>
      </c>
      <c r="B31" s="5" t="s">
        <v>45</v>
      </c>
      <c r="C31" s="6">
        <v>9720.65</v>
      </c>
      <c r="D31" s="7">
        <v>0</v>
      </c>
      <c r="E31" s="8">
        <v>0</v>
      </c>
      <c r="F31" s="7">
        <v>0</v>
      </c>
      <c r="G31" s="6">
        <v>9801.65</v>
      </c>
      <c r="H31" s="7">
        <v>828.38</v>
      </c>
      <c r="I31" s="7">
        <v>1576.01</v>
      </c>
      <c r="J31" s="7">
        <v>0</v>
      </c>
      <c r="K31" s="7">
        <v>0</v>
      </c>
      <c r="L31" s="8">
        <v>2816.9</v>
      </c>
      <c r="M31" s="13">
        <f t="shared" si="0"/>
        <v>6984.75</v>
      </c>
    </row>
    <row r="32" spans="1:13" x14ac:dyDescent="0.25">
      <c r="A32" s="14" t="s">
        <v>46</v>
      </c>
      <c r="B32" s="5" t="s">
        <v>47</v>
      </c>
      <c r="C32" s="6">
        <v>6866.18</v>
      </c>
      <c r="D32" s="7">
        <v>964.57</v>
      </c>
      <c r="E32" s="8">
        <v>1653.18</v>
      </c>
      <c r="F32" s="7">
        <v>0</v>
      </c>
      <c r="G32" s="6">
        <v>6489.33</v>
      </c>
      <c r="H32" s="7">
        <f>220.29+446.23</f>
        <v>666.52</v>
      </c>
      <c r="I32" s="7">
        <v>0</v>
      </c>
      <c r="J32" s="7">
        <v>0</v>
      </c>
      <c r="K32" s="7">
        <v>3412.06</v>
      </c>
      <c r="L32" s="8">
        <v>4600.46</v>
      </c>
      <c r="M32" s="13">
        <f t="shared" si="0"/>
        <v>1888.87</v>
      </c>
    </row>
    <row r="33" spans="1:13" x14ac:dyDescent="0.25">
      <c r="A33" s="14" t="s">
        <v>48</v>
      </c>
      <c r="B33" s="5" t="s">
        <v>49</v>
      </c>
      <c r="C33" s="6">
        <v>4021.82</v>
      </c>
      <c r="D33" s="7">
        <v>0</v>
      </c>
      <c r="E33" s="7">
        <v>0</v>
      </c>
      <c r="F33" s="7">
        <v>0</v>
      </c>
      <c r="G33" s="6">
        <v>4062.32</v>
      </c>
      <c r="H33" s="7">
        <v>399.23</v>
      </c>
      <c r="I33" s="7">
        <v>188.59</v>
      </c>
      <c r="J33" s="7">
        <v>0</v>
      </c>
      <c r="K33" s="7">
        <v>0</v>
      </c>
      <c r="L33" s="8">
        <v>766.49</v>
      </c>
      <c r="M33" s="13">
        <f t="shared" si="0"/>
        <v>3295.83</v>
      </c>
    </row>
    <row r="34" spans="1:13" x14ac:dyDescent="0.25">
      <c r="A34" s="14" t="s">
        <v>50</v>
      </c>
      <c r="B34" s="5" t="s">
        <v>18</v>
      </c>
      <c r="C34" s="6">
        <v>2929.59</v>
      </c>
      <c r="D34" s="7">
        <v>551.62</v>
      </c>
      <c r="E34" s="8">
        <v>0</v>
      </c>
      <c r="F34" s="7">
        <v>0</v>
      </c>
      <c r="G34" s="6">
        <v>3614.08</v>
      </c>
      <c r="H34" s="7">
        <v>157.41999999999999</v>
      </c>
      <c r="I34" s="7">
        <v>180.4</v>
      </c>
      <c r="J34" s="7">
        <v>0</v>
      </c>
      <c r="K34" s="7">
        <v>2806.74</v>
      </c>
      <c r="L34" s="8">
        <v>2806.74</v>
      </c>
      <c r="M34" s="13">
        <f t="shared" si="0"/>
        <v>807.34000000000015</v>
      </c>
    </row>
    <row r="35" spans="1:13" x14ac:dyDescent="0.25">
      <c r="A35" s="14" t="s">
        <v>51</v>
      </c>
      <c r="B35" s="5" t="s">
        <v>40</v>
      </c>
      <c r="C35" s="6">
        <v>2992.96</v>
      </c>
      <c r="D35" s="7">
        <v>0</v>
      </c>
      <c r="E35" s="8">
        <v>0</v>
      </c>
      <c r="F35" s="7">
        <v>0</v>
      </c>
      <c r="G35" s="6">
        <v>3073.96</v>
      </c>
      <c r="H35" s="7">
        <v>268.14999999999998</v>
      </c>
      <c r="I35" s="7">
        <v>61.56</v>
      </c>
      <c r="J35" s="7">
        <v>0</v>
      </c>
      <c r="K35" s="7">
        <v>0</v>
      </c>
      <c r="L35" s="8">
        <v>393.28</v>
      </c>
      <c r="M35" s="13">
        <f t="shared" si="0"/>
        <v>2680.6800000000003</v>
      </c>
    </row>
    <row r="36" spans="1:13" x14ac:dyDescent="0.25">
      <c r="A36" s="14" t="s">
        <v>114</v>
      </c>
      <c r="B36" s="5" t="s">
        <v>18</v>
      </c>
      <c r="C36" s="6">
        <v>2916.76</v>
      </c>
      <c r="D36" s="7">
        <v>0</v>
      </c>
      <c r="E36" s="7">
        <v>0</v>
      </c>
      <c r="F36" s="7">
        <v>0</v>
      </c>
      <c r="G36" s="6">
        <v>2916.76</v>
      </c>
      <c r="H36" s="7">
        <v>259</v>
      </c>
      <c r="I36" s="7">
        <v>56.53</v>
      </c>
      <c r="J36" s="7">
        <v>0</v>
      </c>
      <c r="K36" s="7">
        <v>0</v>
      </c>
      <c r="L36" s="8">
        <v>326.58</v>
      </c>
      <c r="M36" s="13">
        <f t="shared" si="0"/>
        <v>2590.1800000000003</v>
      </c>
    </row>
    <row r="37" spans="1:13" x14ac:dyDescent="0.25">
      <c r="A37" s="14" t="s">
        <v>52</v>
      </c>
      <c r="B37" s="5" t="s">
        <v>18</v>
      </c>
      <c r="C37" s="6">
        <v>2916.76</v>
      </c>
      <c r="D37" s="7">
        <v>0</v>
      </c>
      <c r="E37" s="7">
        <v>0</v>
      </c>
      <c r="F37" s="7">
        <v>0</v>
      </c>
      <c r="G37" s="6">
        <v>2997.76</v>
      </c>
      <c r="H37" s="7">
        <v>259</v>
      </c>
      <c r="I37" s="7">
        <v>56.53</v>
      </c>
      <c r="J37" s="7">
        <v>0</v>
      </c>
      <c r="K37" s="7">
        <v>0</v>
      </c>
      <c r="L37" s="8">
        <v>371.81</v>
      </c>
      <c r="M37" s="13">
        <f t="shared" si="0"/>
        <v>2625.9500000000003</v>
      </c>
    </row>
    <row r="38" spans="1:13" x14ac:dyDescent="0.25">
      <c r="A38" s="14" t="s">
        <v>53</v>
      </c>
      <c r="B38" s="5" t="s">
        <v>47</v>
      </c>
      <c r="C38" s="6">
        <v>6535.47</v>
      </c>
      <c r="D38" s="7">
        <v>363.04</v>
      </c>
      <c r="E38" s="8">
        <v>0</v>
      </c>
      <c r="F38" s="7">
        <v>0</v>
      </c>
      <c r="G38" s="6">
        <v>7706.94</v>
      </c>
      <c r="H38" s="7">
        <f>715.87+112.51</f>
        <v>828.38</v>
      </c>
      <c r="I38" s="7">
        <v>631.55999999999995</v>
      </c>
      <c r="J38" s="7">
        <v>0</v>
      </c>
      <c r="K38" s="7">
        <v>1339.67</v>
      </c>
      <c r="L38" s="8">
        <v>2857.61</v>
      </c>
      <c r="M38" s="13">
        <f t="shared" si="0"/>
        <v>4849.33</v>
      </c>
    </row>
    <row r="39" spans="1:13" x14ac:dyDescent="0.25">
      <c r="A39" s="14" t="s">
        <v>54</v>
      </c>
      <c r="B39" s="5" t="s">
        <v>18</v>
      </c>
      <c r="C39" s="6">
        <v>2929.59</v>
      </c>
      <c r="D39" s="7">
        <v>0</v>
      </c>
      <c r="E39" s="8">
        <v>0</v>
      </c>
      <c r="F39" s="7">
        <v>0</v>
      </c>
      <c r="G39" s="6">
        <v>3010.59</v>
      </c>
      <c r="H39" s="7">
        <v>260.54000000000002</v>
      </c>
      <c r="I39" s="7">
        <v>57.38</v>
      </c>
      <c r="J39" s="7">
        <v>0</v>
      </c>
      <c r="K39" s="7">
        <v>0</v>
      </c>
      <c r="L39" s="8">
        <v>375.92</v>
      </c>
      <c r="M39" s="13">
        <f t="shared" si="0"/>
        <v>2634.67</v>
      </c>
    </row>
    <row r="40" spans="1:13" x14ac:dyDescent="0.25">
      <c r="A40" s="14" t="s">
        <v>55</v>
      </c>
      <c r="B40" s="5" t="s">
        <v>18</v>
      </c>
      <c r="C40" s="6">
        <v>2929.59</v>
      </c>
      <c r="D40" s="7">
        <v>0</v>
      </c>
      <c r="E40" s="7">
        <v>0</v>
      </c>
      <c r="F40" s="7">
        <v>0</v>
      </c>
      <c r="G40" s="6">
        <v>2929.59</v>
      </c>
      <c r="H40" s="7">
        <v>260.54000000000002</v>
      </c>
      <c r="I40" s="7">
        <v>57.38</v>
      </c>
      <c r="J40" s="7">
        <v>0</v>
      </c>
      <c r="K40" s="7">
        <v>0</v>
      </c>
      <c r="L40" s="8">
        <v>612.45000000000005</v>
      </c>
      <c r="M40" s="13">
        <f t="shared" si="0"/>
        <v>2317.1400000000003</v>
      </c>
    </row>
    <row r="41" spans="1:13" x14ac:dyDescent="0.25">
      <c r="A41" s="14" t="s">
        <v>56</v>
      </c>
      <c r="B41" s="5" t="s">
        <v>57</v>
      </c>
      <c r="C41" s="6">
        <v>17163.54</v>
      </c>
      <c r="D41" s="7">
        <v>1525.5</v>
      </c>
      <c r="E41" s="8">
        <v>0</v>
      </c>
      <c r="F41" s="7">
        <v>0</v>
      </c>
      <c r="G41" s="6">
        <v>24069.46</v>
      </c>
      <c r="H41" s="7">
        <f>250.22+308.16</f>
        <v>558.38</v>
      </c>
      <c r="I41" s="7">
        <v>3026.15</v>
      </c>
      <c r="J41" s="7">
        <v>0</v>
      </c>
      <c r="K41" s="7">
        <v>8845.5</v>
      </c>
      <c r="L41" s="8">
        <v>13080.53</v>
      </c>
      <c r="M41" s="13">
        <f t="shared" si="0"/>
        <v>10988.929999999998</v>
      </c>
    </row>
    <row r="42" spans="1:13" x14ac:dyDescent="0.25">
      <c r="A42" s="14" t="s">
        <v>58</v>
      </c>
      <c r="B42" s="5" t="s">
        <v>59</v>
      </c>
      <c r="C42" s="6">
        <v>10472.84</v>
      </c>
      <c r="D42" s="7">
        <v>0</v>
      </c>
      <c r="E42" s="8">
        <v>0</v>
      </c>
      <c r="F42" s="7">
        <v>0</v>
      </c>
      <c r="G42" s="6">
        <v>15098.99</v>
      </c>
      <c r="H42" s="7">
        <v>828.38</v>
      </c>
      <c r="I42" s="7">
        <v>3032.78</v>
      </c>
      <c r="J42" s="7">
        <v>0</v>
      </c>
      <c r="K42" s="7">
        <v>0</v>
      </c>
      <c r="L42" s="8">
        <v>3923.01</v>
      </c>
      <c r="M42" s="13">
        <f t="shared" si="0"/>
        <v>11175.98</v>
      </c>
    </row>
    <row r="43" spans="1:13" x14ac:dyDescent="0.25">
      <c r="A43" s="14" t="s">
        <v>60</v>
      </c>
      <c r="B43" s="5" t="s">
        <v>18</v>
      </c>
      <c r="C43" s="6">
        <v>3105.37</v>
      </c>
      <c r="D43" s="7">
        <v>0</v>
      </c>
      <c r="E43" s="8">
        <v>0</v>
      </c>
      <c r="F43" s="7">
        <v>0</v>
      </c>
      <c r="G43" s="6">
        <v>3105.37</v>
      </c>
      <c r="H43" s="7">
        <v>281.64</v>
      </c>
      <c r="I43" s="7">
        <v>68.98</v>
      </c>
      <c r="J43" s="7">
        <v>0</v>
      </c>
      <c r="K43" s="7">
        <v>0</v>
      </c>
      <c r="L43" s="8">
        <v>361.67</v>
      </c>
      <c r="M43" s="13">
        <f t="shared" si="0"/>
        <v>2743.7</v>
      </c>
    </row>
    <row r="44" spans="1:13" x14ac:dyDescent="0.25">
      <c r="A44" s="14" t="s">
        <v>61</v>
      </c>
      <c r="B44" s="5" t="s">
        <v>59</v>
      </c>
      <c r="C44" s="6">
        <v>10302</v>
      </c>
      <c r="D44" s="7">
        <v>0</v>
      </c>
      <c r="E44" s="8">
        <v>0</v>
      </c>
      <c r="F44" s="7">
        <v>0</v>
      </c>
      <c r="G44" s="6">
        <v>10302</v>
      </c>
      <c r="H44" s="7">
        <v>828.38</v>
      </c>
      <c r="I44" s="7">
        <v>1735.89</v>
      </c>
      <c r="J44" s="7">
        <v>0</v>
      </c>
      <c r="K44" s="7">
        <v>0</v>
      </c>
      <c r="L44" s="8">
        <v>2673.18</v>
      </c>
      <c r="M44" s="13">
        <f t="shared" si="0"/>
        <v>7628.82</v>
      </c>
    </row>
    <row r="45" spans="1:13" x14ac:dyDescent="0.25">
      <c r="A45" s="14" t="s">
        <v>62</v>
      </c>
      <c r="B45" s="5" t="s">
        <v>18</v>
      </c>
      <c r="C45" s="6">
        <v>2916.76</v>
      </c>
      <c r="D45" s="7">
        <v>0</v>
      </c>
      <c r="E45" s="8">
        <v>626</v>
      </c>
      <c r="F45" s="7">
        <v>0</v>
      </c>
      <c r="G45" s="6">
        <v>3623.76</v>
      </c>
      <c r="H45" s="7">
        <v>334.12</v>
      </c>
      <c r="I45" s="7">
        <v>126.5</v>
      </c>
      <c r="J45" s="7">
        <v>0</v>
      </c>
      <c r="K45" s="7">
        <v>0</v>
      </c>
      <c r="L45" s="8">
        <v>512.61</v>
      </c>
      <c r="M45" s="13">
        <f t="shared" si="0"/>
        <v>3111.15</v>
      </c>
    </row>
    <row r="46" spans="1:13" x14ac:dyDescent="0.25">
      <c r="A46" s="14" t="s">
        <v>63</v>
      </c>
      <c r="B46" s="5" t="s">
        <v>59</v>
      </c>
      <c r="C46" s="6">
        <v>10302</v>
      </c>
      <c r="D46" s="7">
        <v>0</v>
      </c>
      <c r="E46" s="8">
        <v>0</v>
      </c>
      <c r="F46" s="7">
        <v>0</v>
      </c>
      <c r="G46" s="6">
        <v>10342.5</v>
      </c>
      <c r="H46" s="7">
        <v>828.38</v>
      </c>
      <c r="I46" s="7">
        <v>1735.89</v>
      </c>
      <c r="J46" s="7">
        <v>0</v>
      </c>
      <c r="K46" s="7">
        <v>0</v>
      </c>
      <c r="L46" s="8">
        <v>2622.27</v>
      </c>
      <c r="M46" s="13">
        <f t="shared" si="0"/>
        <v>7720.23</v>
      </c>
    </row>
    <row r="47" spans="1:13" x14ac:dyDescent="0.25">
      <c r="A47" s="14" t="s">
        <v>113</v>
      </c>
      <c r="B47" s="5" t="s">
        <v>18</v>
      </c>
      <c r="C47" s="6">
        <v>2916.76</v>
      </c>
      <c r="D47" s="7">
        <v>0</v>
      </c>
      <c r="E47" s="8">
        <v>0</v>
      </c>
      <c r="F47" s="7">
        <v>0</v>
      </c>
      <c r="G47" s="6">
        <v>2916.76</v>
      </c>
      <c r="H47" s="7">
        <v>259</v>
      </c>
      <c r="I47" s="7">
        <v>56.53</v>
      </c>
      <c r="J47" s="7">
        <v>0</v>
      </c>
      <c r="K47" s="7">
        <v>0</v>
      </c>
      <c r="L47" s="7">
        <v>509.94</v>
      </c>
      <c r="M47" s="13">
        <f t="shared" si="0"/>
        <v>2406.8200000000002</v>
      </c>
    </row>
    <row r="48" spans="1:13" x14ac:dyDescent="0.25">
      <c r="A48" s="14" t="s">
        <v>64</v>
      </c>
      <c r="B48" s="5" t="s">
        <v>40</v>
      </c>
      <c r="C48" s="6">
        <v>2992.96</v>
      </c>
      <c r="D48" s="7">
        <v>831.39</v>
      </c>
      <c r="E48" s="8">
        <v>0</v>
      </c>
      <c r="F48" s="7">
        <v>0</v>
      </c>
      <c r="G48" s="6">
        <v>4139.83</v>
      </c>
      <c r="H48" s="7">
        <f>54.73+316.85</f>
        <v>371.58000000000004</v>
      </c>
      <c r="I48" s="7">
        <v>96.51</v>
      </c>
      <c r="J48" s="7">
        <v>0</v>
      </c>
      <c r="K48" s="7">
        <v>2912.21</v>
      </c>
      <c r="L48" s="8">
        <v>4139.83</v>
      </c>
      <c r="M48" s="21">
        <f>G48-L48</f>
        <v>0</v>
      </c>
    </row>
    <row r="49" spans="1:13" x14ac:dyDescent="0.25">
      <c r="A49" s="14" t="s">
        <v>65</v>
      </c>
      <c r="B49" s="5" t="s">
        <v>18</v>
      </c>
      <c r="C49" s="6">
        <v>2929.59</v>
      </c>
      <c r="D49" s="7">
        <v>0</v>
      </c>
      <c r="E49" s="8">
        <v>5589.77</v>
      </c>
      <c r="F49" s="7">
        <v>0</v>
      </c>
      <c r="G49" s="6">
        <v>9428.6299999999992</v>
      </c>
      <c r="H49" s="7">
        <v>828.38</v>
      </c>
      <c r="I49" s="7">
        <v>1473.43</v>
      </c>
      <c r="J49" s="7">
        <v>0</v>
      </c>
      <c r="K49" s="7">
        <v>0</v>
      </c>
      <c r="L49" s="8">
        <v>2428.9299999999998</v>
      </c>
      <c r="M49" s="13">
        <f t="shared" si="0"/>
        <v>6999.6999999999989</v>
      </c>
    </row>
    <row r="50" spans="1:13" x14ac:dyDescent="0.25">
      <c r="A50" s="14" t="s">
        <v>66</v>
      </c>
      <c r="B50" s="5" t="s">
        <v>40</v>
      </c>
      <c r="C50" s="6">
        <v>2848.79</v>
      </c>
      <c r="D50" s="7">
        <v>0</v>
      </c>
      <c r="E50" s="8">
        <v>0</v>
      </c>
      <c r="F50" s="7">
        <v>0</v>
      </c>
      <c r="G50" s="6">
        <v>2929.79</v>
      </c>
      <c r="H50" s="7">
        <v>250.85</v>
      </c>
      <c r="I50" s="7">
        <v>52.05</v>
      </c>
      <c r="J50" s="7">
        <v>0</v>
      </c>
      <c r="K50" s="7">
        <v>0</v>
      </c>
      <c r="L50" s="8">
        <v>399.79</v>
      </c>
      <c r="M50" s="13">
        <f t="shared" si="0"/>
        <v>2530</v>
      </c>
    </row>
    <row r="51" spans="1:13" x14ac:dyDescent="0.25">
      <c r="A51" s="14" t="s">
        <v>67</v>
      </c>
      <c r="B51" s="5" t="s">
        <v>68</v>
      </c>
      <c r="C51" s="6">
        <v>13488.99</v>
      </c>
      <c r="D51" s="7">
        <v>2248.16</v>
      </c>
      <c r="E51" s="8">
        <v>0</v>
      </c>
      <c r="F51" s="7">
        <v>0</v>
      </c>
      <c r="G51" s="6">
        <v>16295.38</v>
      </c>
      <c r="H51" s="7">
        <v>828.38</v>
      </c>
      <c r="I51" s="7">
        <f>985.37+1375.82</f>
        <v>2361.19</v>
      </c>
      <c r="J51" s="7">
        <v>0</v>
      </c>
      <c r="K51" s="7">
        <v>6788.46</v>
      </c>
      <c r="L51" s="8">
        <v>10109.280000000001</v>
      </c>
      <c r="M51" s="13">
        <f t="shared" si="0"/>
        <v>6186.0999999999985</v>
      </c>
    </row>
    <row r="52" spans="1:13" x14ac:dyDescent="0.25">
      <c r="A52" s="14" t="s">
        <v>69</v>
      </c>
      <c r="B52" s="5" t="s">
        <v>40</v>
      </c>
      <c r="C52" s="6">
        <v>2848.79</v>
      </c>
      <c r="D52" s="7">
        <v>126.6</v>
      </c>
      <c r="E52" s="8">
        <v>0</v>
      </c>
      <c r="F52" s="7">
        <v>0</v>
      </c>
      <c r="G52" s="6">
        <v>3533.62</v>
      </c>
      <c r="H52" s="7">
        <f>288.06+37.98</f>
        <v>326.04000000000002</v>
      </c>
      <c r="I52" s="7">
        <v>25.27</v>
      </c>
      <c r="J52" s="7">
        <v>0</v>
      </c>
      <c r="K52" s="7">
        <v>468.42</v>
      </c>
      <c r="L52" s="8">
        <v>1243.72</v>
      </c>
      <c r="M52" s="13">
        <f t="shared" si="0"/>
        <v>2289.8999999999996</v>
      </c>
    </row>
    <row r="53" spans="1:13" x14ac:dyDescent="0.25">
      <c r="A53" s="14" t="s">
        <v>70</v>
      </c>
      <c r="B53" s="5" t="s">
        <v>71</v>
      </c>
      <c r="C53" s="6">
        <v>8519.36</v>
      </c>
      <c r="D53" s="7">
        <v>0</v>
      </c>
      <c r="E53" s="8">
        <v>0</v>
      </c>
      <c r="F53" s="7">
        <v>0</v>
      </c>
      <c r="G53" s="6">
        <v>11004.17</v>
      </c>
      <c r="H53" s="7">
        <v>828.38</v>
      </c>
      <c r="I53" s="7">
        <v>1928.98</v>
      </c>
      <c r="J53" s="7">
        <v>0</v>
      </c>
      <c r="K53" s="7">
        <v>0</v>
      </c>
      <c r="L53" s="8">
        <v>2822.83</v>
      </c>
      <c r="M53" s="13">
        <f t="shared" si="0"/>
        <v>8181.34</v>
      </c>
    </row>
    <row r="54" spans="1:13" x14ac:dyDescent="0.25">
      <c r="A54" s="14" t="s">
        <v>72</v>
      </c>
      <c r="B54" s="5" t="s">
        <v>40</v>
      </c>
      <c r="C54" s="6">
        <v>2992.96</v>
      </c>
      <c r="D54" s="7">
        <v>0</v>
      </c>
      <c r="E54" s="8">
        <v>1266.72</v>
      </c>
      <c r="F54" s="7">
        <v>0</v>
      </c>
      <c r="G54" s="6">
        <v>6061.19</v>
      </c>
      <c r="H54" s="7">
        <v>673.4</v>
      </c>
      <c r="I54" s="7">
        <v>590.01</v>
      </c>
      <c r="J54" s="7">
        <v>0</v>
      </c>
      <c r="K54" s="7">
        <v>0</v>
      </c>
      <c r="L54" s="8">
        <v>1523.73</v>
      </c>
      <c r="M54" s="13">
        <f t="shared" si="0"/>
        <v>4537.4599999999991</v>
      </c>
    </row>
    <row r="55" spans="1:13" x14ac:dyDescent="0.25">
      <c r="A55" s="14" t="s">
        <v>73</v>
      </c>
      <c r="B55" s="5" t="s">
        <v>40</v>
      </c>
      <c r="C55" s="6">
        <v>2848.79</v>
      </c>
      <c r="D55" s="7">
        <v>0</v>
      </c>
      <c r="E55" s="8">
        <v>0</v>
      </c>
      <c r="F55" s="7">
        <v>0</v>
      </c>
      <c r="G55" s="6">
        <v>2929.79</v>
      </c>
      <c r="H55" s="7">
        <v>250.85</v>
      </c>
      <c r="I55" s="7">
        <v>52.05</v>
      </c>
      <c r="J55" s="7">
        <v>0</v>
      </c>
      <c r="K55" s="7">
        <v>0</v>
      </c>
      <c r="L55" s="8">
        <v>421.66</v>
      </c>
      <c r="M55" s="13">
        <f t="shared" si="0"/>
        <v>2508.13</v>
      </c>
    </row>
    <row r="56" spans="1:13" x14ac:dyDescent="0.25">
      <c r="A56" s="14" t="s">
        <v>74</v>
      </c>
      <c r="B56" s="5" t="s">
        <v>18</v>
      </c>
      <c r="C56" s="6">
        <v>2916.76</v>
      </c>
      <c r="D56" s="7">
        <v>0</v>
      </c>
      <c r="E56" s="8">
        <v>0</v>
      </c>
      <c r="F56" s="7">
        <v>0</v>
      </c>
      <c r="G56" s="6">
        <v>3474.99</v>
      </c>
      <c r="H56" s="7">
        <v>259</v>
      </c>
      <c r="I56" s="7">
        <v>56.53</v>
      </c>
      <c r="J56" s="7">
        <v>0</v>
      </c>
      <c r="K56" s="7">
        <v>0</v>
      </c>
      <c r="L56" s="8">
        <v>954.15</v>
      </c>
      <c r="M56" s="13">
        <f t="shared" si="0"/>
        <v>2520.8399999999997</v>
      </c>
    </row>
    <row r="57" spans="1:13" x14ac:dyDescent="0.25">
      <c r="A57" s="14" t="s">
        <v>75</v>
      </c>
      <c r="B57" s="5" t="s">
        <v>76</v>
      </c>
      <c r="C57" s="6">
        <v>8519.36</v>
      </c>
      <c r="D57" s="7">
        <v>0</v>
      </c>
      <c r="E57" s="8">
        <v>0</v>
      </c>
      <c r="F57" s="7">
        <v>0</v>
      </c>
      <c r="G57" s="6">
        <v>8600.36</v>
      </c>
      <c r="H57" s="7">
        <v>828.38</v>
      </c>
      <c r="I57" s="19">
        <v>1245.6600000000001</v>
      </c>
      <c r="J57" s="7">
        <v>0</v>
      </c>
      <c r="K57" s="7">
        <v>0</v>
      </c>
      <c r="L57" s="8">
        <v>4286.7</v>
      </c>
      <c r="M57" s="13">
        <f t="shared" si="0"/>
        <v>4313.6600000000008</v>
      </c>
    </row>
    <row r="58" spans="1:13" x14ac:dyDescent="0.25">
      <c r="A58" s="14" t="s">
        <v>77</v>
      </c>
      <c r="B58" s="5" t="s">
        <v>18</v>
      </c>
      <c r="C58" s="6">
        <v>2916.76</v>
      </c>
      <c r="D58" s="7">
        <v>162.02000000000001</v>
      </c>
      <c r="E58" s="8">
        <v>0</v>
      </c>
      <c r="F58" s="7">
        <v>0</v>
      </c>
      <c r="G58" s="6">
        <v>3159.78</v>
      </c>
      <c r="H58" s="7">
        <f>259.85+48.6</f>
        <v>308.45000000000005</v>
      </c>
      <c r="I58" s="8">
        <v>22.26</v>
      </c>
      <c r="J58" s="7">
        <v>0</v>
      </c>
      <c r="K58" s="7">
        <v>1339.67</v>
      </c>
      <c r="L58" s="8">
        <v>980.96</v>
      </c>
      <c r="M58" s="13">
        <f t="shared" si="0"/>
        <v>2178.8200000000002</v>
      </c>
    </row>
    <row r="59" spans="1:13" x14ac:dyDescent="0.25">
      <c r="A59" s="14" t="s">
        <v>78</v>
      </c>
      <c r="B59" s="5" t="s">
        <v>79</v>
      </c>
      <c r="C59" s="6">
        <v>10834.45</v>
      </c>
      <c r="D59" s="7">
        <v>0</v>
      </c>
      <c r="E59" s="8">
        <f>1327.27+1327.27</f>
        <v>2654.54</v>
      </c>
      <c r="F59" s="7">
        <v>0</v>
      </c>
      <c r="G59" s="6">
        <v>14047.22</v>
      </c>
      <c r="H59" s="7">
        <v>828.38</v>
      </c>
      <c r="I59" s="7">
        <v>2508.0300000000002</v>
      </c>
      <c r="J59" s="7">
        <v>0</v>
      </c>
      <c r="K59" s="7">
        <v>0</v>
      </c>
      <c r="L59" s="8">
        <v>4008.32</v>
      </c>
      <c r="M59" s="13">
        <f t="shared" si="0"/>
        <v>10038.9</v>
      </c>
    </row>
    <row r="60" spans="1:13" x14ac:dyDescent="0.25">
      <c r="A60" s="14" t="s">
        <v>80</v>
      </c>
      <c r="B60" s="5" t="s">
        <v>18</v>
      </c>
      <c r="C60" s="6">
        <v>3105.37</v>
      </c>
      <c r="D60" s="7">
        <v>0</v>
      </c>
      <c r="E60" s="8">
        <v>0</v>
      </c>
      <c r="F60" s="7">
        <v>0</v>
      </c>
      <c r="G60" s="6">
        <v>3186.37</v>
      </c>
      <c r="H60" s="7">
        <v>281.64</v>
      </c>
      <c r="I60" s="7">
        <v>68.98</v>
      </c>
      <c r="J60" s="7">
        <v>0</v>
      </c>
      <c r="K60" s="7">
        <v>0</v>
      </c>
      <c r="L60" s="8">
        <v>560.46</v>
      </c>
      <c r="M60" s="13">
        <f t="shared" si="0"/>
        <v>2625.91</v>
      </c>
    </row>
    <row r="61" spans="1:13" x14ac:dyDescent="0.25">
      <c r="A61" s="14" t="s">
        <v>81</v>
      </c>
      <c r="B61" s="5" t="s">
        <v>20</v>
      </c>
      <c r="C61" s="6">
        <v>10834.45</v>
      </c>
      <c r="D61" s="7">
        <v>0</v>
      </c>
      <c r="E61" s="7">
        <v>0</v>
      </c>
      <c r="F61" s="7">
        <v>0</v>
      </c>
      <c r="G61" s="6">
        <v>10915.45</v>
      </c>
      <c r="H61" s="7">
        <v>828.38</v>
      </c>
      <c r="I61" s="7">
        <v>1882.31</v>
      </c>
      <c r="J61" s="7">
        <v>0</v>
      </c>
      <c r="K61" s="7">
        <v>0</v>
      </c>
      <c r="L61" s="8">
        <v>2819.8</v>
      </c>
      <c r="M61" s="13">
        <f t="shared" si="0"/>
        <v>8095.6500000000005</v>
      </c>
    </row>
    <row r="62" spans="1:13" x14ac:dyDescent="0.25">
      <c r="A62" s="14" t="s">
        <v>82</v>
      </c>
      <c r="B62" s="5" t="s">
        <v>40</v>
      </c>
      <c r="C62" s="6">
        <v>2992.96</v>
      </c>
      <c r="D62" s="7">
        <v>0</v>
      </c>
      <c r="E62" s="8">
        <v>0</v>
      </c>
      <c r="F62" s="7">
        <v>0</v>
      </c>
      <c r="G62" s="6">
        <v>10074.08</v>
      </c>
      <c r="H62" s="7">
        <v>828.38</v>
      </c>
      <c r="I62" s="7">
        <v>1650.93</v>
      </c>
      <c r="J62" s="7">
        <v>0</v>
      </c>
      <c r="K62" s="7">
        <v>0</v>
      </c>
      <c r="L62" s="8">
        <v>2618.48</v>
      </c>
      <c r="M62" s="13">
        <f t="shared" si="0"/>
        <v>7455.6</v>
      </c>
    </row>
    <row r="63" spans="1:13" x14ac:dyDescent="0.25">
      <c r="A63" s="14" t="s">
        <v>83</v>
      </c>
      <c r="B63" s="5" t="s">
        <v>79</v>
      </c>
      <c r="C63" s="6">
        <v>10827.52</v>
      </c>
      <c r="D63" s="7">
        <v>0</v>
      </c>
      <c r="E63" s="8">
        <v>0</v>
      </c>
      <c r="F63" s="7">
        <v>0</v>
      </c>
      <c r="G63" s="6">
        <v>10908.52</v>
      </c>
      <c r="H63" s="7">
        <v>828.38</v>
      </c>
      <c r="I63" s="7">
        <v>1880.4</v>
      </c>
      <c r="J63" s="7">
        <v>0</v>
      </c>
      <c r="K63" s="7">
        <v>0</v>
      </c>
      <c r="L63" s="8">
        <v>2805.67</v>
      </c>
      <c r="M63" s="13">
        <f t="shared" si="0"/>
        <v>8102.85</v>
      </c>
    </row>
    <row r="64" spans="1:13" x14ac:dyDescent="0.25">
      <c r="A64" s="14" t="s">
        <v>84</v>
      </c>
      <c r="B64" s="5" t="s">
        <v>85</v>
      </c>
      <c r="C64" s="6">
        <v>10578.76</v>
      </c>
      <c r="D64" s="7">
        <v>0</v>
      </c>
      <c r="E64" s="8">
        <v>0</v>
      </c>
      <c r="F64" s="7">
        <v>0</v>
      </c>
      <c r="G64" s="6">
        <v>10619.26</v>
      </c>
      <c r="H64" s="7">
        <v>828.38</v>
      </c>
      <c r="I64" s="7">
        <v>1811.99</v>
      </c>
      <c r="J64" s="7">
        <v>0</v>
      </c>
      <c r="K64" s="7">
        <v>0</v>
      </c>
      <c r="L64" s="8">
        <v>3129.93</v>
      </c>
      <c r="M64" s="13">
        <f t="shared" si="0"/>
        <v>7489.33</v>
      </c>
    </row>
    <row r="65" spans="1:13" x14ac:dyDescent="0.25">
      <c r="A65" s="14" t="s">
        <v>86</v>
      </c>
      <c r="B65" s="5" t="s">
        <v>18</v>
      </c>
      <c r="C65" s="6">
        <v>2929.59</v>
      </c>
      <c r="D65" s="7">
        <v>358.06</v>
      </c>
      <c r="E65" s="8">
        <v>863.12</v>
      </c>
      <c r="F65" s="7">
        <v>0</v>
      </c>
      <c r="G65" s="6">
        <v>4150.7700000000004</v>
      </c>
      <c r="H65" s="7">
        <f>189.73+113.78</f>
        <v>303.51</v>
      </c>
      <c r="I65" s="7">
        <v>0</v>
      </c>
      <c r="J65" s="7">
        <v>0</v>
      </c>
      <c r="K65" s="7">
        <v>1318.47</v>
      </c>
      <c r="L65" s="8">
        <v>1679.98</v>
      </c>
      <c r="M65" s="13">
        <f t="shared" si="0"/>
        <v>2470.7900000000004</v>
      </c>
    </row>
    <row r="66" spans="1:13" x14ac:dyDescent="0.25">
      <c r="A66" s="14" t="s">
        <v>87</v>
      </c>
      <c r="B66" s="5" t="s">
        <v>88</v>
      </c>
      <c r="C66" s="6">
        <v>6927.6</v>
      </c>
      <c r="D66" s="7">
        <v>0</v>
      </c>
      <c r="E66" s="8">
        <v>1591.76</v>
      </c>
      <c r="F66" s="7">
        <v>0</v>
      </c>
      <c r="G66" s="6">
        <v>8600.36</v>
      </c>
      <c r="H66" s="7">
        <v>828.38</v>
      </c>
      <c r="I66" s="7">
        <v>1193.52</v>
      </c>
      <c r="J66" s="7">
        <v>0</v>
      </c>
      <c r="K66" s="7">
        <v>0</v>
      </c>
      <c r="L66" s="8">
        <v>2997.69</v>
      </c>
      <c r="M66" s="13">
        <f t="shared" si="0"/>
        <v>5602.67</v>
      </c>
    </row>
    <row r="67" spans="1:13" x14ac:dyDescent="0.25">
      <c r="A67" s="14" t="s">
        <v>89</v>
      </c>
      <c r="B67" s="20" t="s">
        <v>90</v>
      </c>
      <c r="C67" s="6">
        <v>6133.33</v>
      </c>
      <c r="D67" s="7">
        <v>0</v>
      </c>
      <c r="E67" s="7">
        <v>0</v>
      </c>
      <c r="F67" s="7">
        <v>0</v>
      </c>
      <c r="G67" s="6">
        <v>6214.33</v>
      </c>
      <c r="H67" s="7">
        <v>694.84</v>
      </c>
      <c r="I67" s="7">
        <v>626.22</v>
      </c>
      <c r="J67" s="7">
        <v>0</v>
      </c>
      <c r="K67" s="7">
        <v>0</v>
      </c>
      <c r="L67" s="8">
        <v>1768.72</v>
      </c>
      <c r="M67" s="13">
        <f t="shared" si="0"/>
        <v>4445.6099999999997</v>
      </c>
    </row>
    <row r="68" spans="1:13" x14ac:dyDescent="0.25">
      <c r="A68" s="14" t="s">
        <v>91</v>
      </c>
      <c r="B68" s="5" t="s">
        <v>92</v>
      </c>
      <c r="C68" s="6">
        <v>10728.24</v>
      </c>
      <c r="D68" s="7">
        <v>2643.39</v>
      </c>
      <c r="E68" s="8">
        <v>1492.86</v>
      </c>
      <c r="F68" s="7">
        <v>0</v>
      </c>
      <c r="G68" s="6">
        <v>14945.49</v>
      </c>
      <c r="H68" s="7">
        <v>828.38</v>
      </c>
      <c r="I68" s="7">
        <f>329.33+1400.03</f>
        <v>1729.36</v>
      </c>
      <c r="J68" s="7">
        <v>0</v>
      </c>
      <c r="K68" s="7">
        <v>8345.15</v>
      </c>
      <c r="L68" s="8">
        <v>10972.46</v>
      </c>
      <c r="M68" s="13">
        <f t="shared" si="0"/>
        <v>3973.0300000000007</v>
      </c>
    </row>
    <row r="69" spans="1:13" x14ac:dyDescent="0.25">
      <c r="A69" s="14" t="s">
        <v>93</v>
      </c>
      <c r="B69" s="5" t="s">
        <v>20</v>
      </c>
      <c r="C69" s="6">
        <v>10834.45</v>
      </c>
      <c r="D69" s="7">
        <v>0</v>
      </c>
      <c r="E69" s="8">
        <v>0</v>
      </c>
      <c r="F69" s="7">
        <v>0</v>
      </c>
      <c r="G69" s="6">
        <v>10874.95</v>
      </c>
      <c r="H69" s="7">
        <f>622.1+206.28</f>
        <v>828.38</v>
      </c>
      <c r="I69" s="7">
        <v>1882.31</v>
      </c>
      <c r="J69" s="7">
        <v>0</v>
      </c>
      <c r="K69" s="7">
        <v>0</v>
      </c>
      <c r="L69" s="8">
        <v>2848.6</v>
      </c>
      <c r="M69" s="13">
        <f t="shared" si="0"/>
        <v>8026.35</v>
      </c>
    </row>
    <row r="70" spans="1:13" x14ac:dyDescent="0.25">
      <c r="A70" s="14" t="s">
        <v>94</v>
      </c>
      <c r="B70" s="5" t="s">
        <v>40</v>
      </c>
      <c r="C70" s="6">
        <v>2685.26</v>
      </c>
      <c r="D70" s="7">
        <v>0</v>
      </c>
      <c r="E70" s="8">
        <v>0</v>
      </c>
      <c r="F70" s="7">
        <v>0</v>
      </c>
      <c r="G70" s="6">
        <v>2725.76</v>
      </c>
      <c r="H70" s="7">
        <v>231.22</v>
      </c>
      <c r="I70" s="7">
        <v>41.25</v>
      </c>
      <c r="J70" s="7">
        <v>0</v>
      </c>
      <c r="K70" s="7">
        <v>0</v>
      </c>
      <c r="L70" s="8">
        <v>451.1</v>
      </c>
      <c r="M70" s="13">
        <f t="shared" si="0"/>
        <v>2274.6600000000003</v>
      </c>
    </row>
    <row r="71" spans="1:13" x14ac:dyDescent="0.25">
      <c r="A71" s="14" t="s">
        <v>95</v>
      </c>
      <c r="B71" s="5" t="s">
        <v>40</v>
      </c>
      <c r="C71" s="6">
        <v>2961.08</v>
      </c>
      <c r="D71" s="7">
        <v>0</v>
      </c>
      <c r="E71" s="7">
        <v>0</v>
      </c>
      <c r="F71" s="7">
        <v>0</v>
      </c>
      <c r="G71" s="6">
        <v>4340.68</v>
      </c>
      <c r="H71" s="7">
        <v>432.53</v>
      </c>
      <c r="I71" s="7">
        <v>432.53</v>
      </c>
      <c r="J71" s="7">
        <v>0</v>
      </c>
      <c r="K71" s="7">
        <v>0</v>
      </c>
      <c r="L71" s="8">
        <v>732.69</v>
      </c>
      <c r="M71" s="13">
        <f t="shared" si="0"/>
        <v>3607.9900000000002</v>
      </c>
    </row>
    <row r="72" spans="1:13" x14ac:dyDescent="0.25">
      <c r="A72" s="14" t="s">
        <v>96</v>
      </c>
      <c r="B72" s="5" t="s">
        <v>97</v>
      </c>
      <c r="C72" s="6">
        <v>9720.65</v>
      </c>
      <c r="D72" s="7">
        <v>0</v>
      </c>
      <c r="E72" s="8">
        <v>0</v>
      </c>
      <c r="F72" s="7">
        <v>0</v>
      </c>
      <c r="G72" s="6">
        <v>9801.65</v>
      </c>
      <c r="H72" s="7">
        <v>828.38</v>
      </c>
      <c r="I72" s="7">
        <v>1576.01</v>
      </c>
      <c r="J72" s="7">
        <v>0</v>
      </c>
      <c r="K72" s="7">
        <v>0</v>
      </c>
      <c r="L72" s="8">
        <v>2565.04</v>
      </c>
      <c r="M72" s="13">
        <f t="shared" si="0"/>
        <v>7236.61</v>
      </c>
    </row>
    <row r="73" spans="1:13" x14ac:dyDescent="0.25">
      <c r="A73" s="14" t="s">
        <v>98</v>
      </c>
      <c r="B73" s="5" t="s">
        <v>40</v>
      </c>
      <c r="C73" s="6">
        <v>2848.8</v>
      </c>
      <c r="D73" s="7">
        <v>474.8</v>
      </c>
      <c r="E73" s="8">
        <v>0</v>
      </c>
      <c r="F73" s="7">
        <v>0</v>
      </c>
      <c r="G73" s="6">
        <v>3404.6</v>
      </c>
      <c r="H73" s="7">
        <f>155.09+152.74</f>
        <v>307.83000000000004</v>
      </c>
      <c r="I73" s="7">
        <v>0</v>
      </c>
      <c r="J73" s="7">
        <v>0</v>
      </c>
      <c r="K73" s="7">
        <v>1746.46</v>
      </c>
      <c r="L73" s="8">
        <v>2173.0500000000002</v>
      </c>
      <c r="M73" s="13">
        <f t="shared" si="0"/>
        <v>1231.5499999999997</v>
      </c>
    </row>
    <row r="74" spans="1:13" x14ac:dyDescent="0.25">
      <c r="A74" s="14" t="s">
        <v>99</v>
      </c>
      <c r="B74" s="5" t="s">
        <v>40</v>
      </c>
      <c r="C74" s="6">
        <v>2992.96</v>
      </c>
      <c r="D74" s="7">
        <v>0</v>
      </c>
      <c r="E74" s="7">
        <v>0</v>
      </c>
      <c r="F74" s="7">
        <v>0</v>
      </c>
      <c r="G74" s="6">
        <v>3073.96</v>
      </c>
      <c r="H74" s="7">
        <v>268.14999999999998</v>
      </c>
      <c r="I74" s="7">
        <v>61.56</v>
      </c>
      <c r="J74" s="7">
        <v>0</v>
      </c>
      <c r="K74" s="7">
        <v>0</v>
      </c>
      <c r="L74" s="8">
        <v>640.71</v>
      </c>
      <c r="M74" s="13">
        <f t="shared" si="0"/>
        <v>2433.25</v>
      </c>
    </row>
    <row r="75" spans="1:13" x14ac:dyDescent="0.25">
      <c r="A75" s="14" t="s">
        <v>100</v>
      </c>
      <c r="B75" s="5" t="s">
        <v>18</v>
      </c>
      <c r="C75" s="6">
        <v>2916.76</v>
      </c>
      <c r="D75" s="7">
        <v>324.10000000000002</v>
      </c>
      <c r="E75" s="8">
        <v>959.02</v>
      </c>
      <c r="F75" s="7">
        <v>0</v>
      </c>
      <c r="G75" s="6">
        <v>4240.38</v>
      </c>
      <c r="H75" s="7">
        <f>199.41+98.49</f>
        <v>297.89999999999998</v>
      </c>
      <c r="I75" s="7">
        <v>0</v>
      </c>
      <c r="J75" s="7">
        <v>0</v>
      </c>
      <c r="K75" s="7">
        <v>1746.46</v>
      </c>
      <c r="L75" s="8">
        <v>1915.39</v>
      </c>
      <c r="M75" s="13">
        <f t="shared" si="0"/>
        <v>2324.9899999999998</v>
      </c>
    </row>
    <row r="76" spans="1:13" x14ac:dyDescent="0.25">
      <c r="A76" s="14" t="s">
        <v>101</v>
      </c>
      <c r="B76" s="5" t="s">
        <v>102</v>
      </c>
      <c r="C76" s="6">
        <v>2848.79</v>
      </c>
      <c r="D76" s="7">
        <v>0</v>
      </c>
      <c r="E76" s="8">
        <f>4753.46+917.11</f>
        <v>5670.57</v>
      </c>
      <c r="F76" s="7">
        <v>0</v>
      </c>
      <c r="G76" s="6">
        <v>8559.86</v>
      </c>
      <c r="H76" s="7">
        <f>677.86+150.52</f>
        <v>828.38</v>
      </c>
      <c r="I76" s="7">
        <v>1245.6600000000001</v>
      </c>
      <c r="J76" s="7">
        <v>0</v>
      </c>
      <c r="K76" s="7">
        <v>0</v>
      </c>
      <c r="L76" s="9">
        <v>2209.98</v>
      </c>
      <c r="M76" s="13">
        <f t="shared" si="0"/>
        <v>6349.880000000001</v>
      </c>
    </row>
    <row r="77" spans="1:13" x14ac:dyDescent="0.25">
      <c r="A77" s="14" t="s">
        <v>103</v>
      </c>
      <c r="B77" s="5" t="s">
        <v>104</v>
      </c>
      <c r="C77" s="6">
        <v>10312.64</v>
      </c>
      <c r="D77" s="7">
        <v>2038.64</v>
      </c>
      <c r="E77" s="8">
        <f>2334.79+6850.9</f>
        <v>9185.6899999999987</v>
      </c>
      <c r="F77" s="7">
        <v>0</v>
      </c>
      <c r="G77" s="6">
        <v>21577.47</v>
      </c>
      <c r="H77" s="7">
        <v>828.38</v>
      </c>
      <c r="I77" s="7">
        <f>2810.8+503.27</f>
        <v>3314.07</v>
      </c>
      <c r="J77" s="7">
        <v>0</v>
      </c>
      <c r="K77" s="7">
        <v>6822.91</v>
      </c>
      <c r="L77" s="7">
        <v>11734.21</v>
      </c>
      <c r="M77" s="13">
        <f t="shared" ref="M77:M79" si="1">G77-L77</f>
        <v>9843.260000000002</v>
      </c>
    </row>
    <row r="78" spans="1:13" x14ac:dyDescent="0.25">
      <c r="A78" s="14" t="s">
        <v>105</v>
      </c>
      <c r="B78" s="5" t="s">
        <v>106</v>
      </c>
      <c r="C78" s="6">
        <v>2992.96</v>
      </c>
      <c r="D78" s="7">
        <v>0</v>
      </c>
      <c r="E78" s="8">
        <v>0</v>
      </c>
      <c r="F78" s="7">
        <v>0</v>
      </c>
      <c r="G78" s="6">
        <v>4259.68</v>
      </c>
      <c r="H78" s="7">
        <v>432.53</v>
      </c>
      <c r="I78" s="7">
        <v>190.83</v>
      </c>
      <c r="J78" s="7">
        <v>0</v>
      </c>
      <c r="K78" s="7">
        <v>0</v>
      </c>
      <c r="L78" s="8">
        <v>954.59</v>
      </c>
      <c r="M78" s="13">
        <f t="shared" si="1"/>
        <v>3305.09</v>
      </c>
    </row>
    <row r="79" spans="1:13" x14ac:dyDescent="0.25">
      <c r="A79" s="14" t="s">
        <v>107</v>
      </c>
      <c r="B79" s="5" t="s">
        <v>88</v>
      </c>
      <c r="C79" s="6">
        <v>6133.33</v>
      </c>
      <c r="D79" s="7">
        <v>422.45</v>
      </c>
      <c r="E79" s="7">
        <v>118.27</v>
      </c>
      <c r="F79" s="7">
        <v>0</v>
      </c>
      <c r="G79" s="6">
        <v>6882.03</v>
      </c>
      <c r="H79" s="7">
        <f>654.42+133.9</f>
        <v>788.31999999999994</v>
      </c>
      <c r="I79" s="7">
        <v>366.65</v>
      </c>
      <c r="J79" s="7">
        <v>0</v>
      </c>
      <c r="K79" s="7">
        <v>1555.92</v>
      </c>
      <c r="L79" s="8">
        <v>2774.46</v>
      </c>
      <c r="M79" s="13">
        <f t="shared" si="1"/>
        <v>4107.57</v>
      </c>
    </row>
    <row r="80" spans="1:13" x14ac:dyDescent="0.25">
      <c r="A80" s="14" t="s">
        <v>108</v>
      </c>
      <c r="B80" s="5" t="s">
        <v>25</v>
      </c>
      <c r="C80" s="6">
        <v>6866.18</v>
      </c>
      <c r="D80" s="7">
        <v>0</v>
      </c>
      <c r="E80" s="7">
        <v>792.93</v>
      </c>
      <c r="F80" s="7">
        <v>0</v>
      </c>
      <c r="G80" s="6">
        <v>7740.11</v>
      </c>
      <c r="H80" s="7">
        <v>828.38</v>
      </c>
      <c r="I80" s="7">
        <v>1009.09</v>
      </c>
      <c r="J80" s="7">
        <v>0</v>
      </c>
      <c r="K80" s="7">
        <v>0</v>
      </c>
      <c r="L80" s="8">
        <v>1895.47</v>
      </c>
      <c r="M80" s="13">
        <f>G80-L80</f>
        <v>5844.6399999999994</v>
      </c>
    </row>
    <row r="81" spans="1:13" ht="15.75" thickBot="1" x14ac:dyDescent="0.3">
      <c r="A81" s="23" t="s">
        <v>109</v>
      </c>
      <c r="B81" s="24"/>
      <c r="C81" s="15">
        <f>SUM(C7:C80)</f>
        <v>443288.5900000002</v>
      </c>
      <c r="D81" s="16">
        <f>SUM(D7:D80)</f>
        <v>18440.189999999999</v>
      </c>
      <c r="E81" s="16">
        <f>SUM(E7:E80)</f>
        <v>44841.31</v>
      </c>
      <c r="F81" s="16">
        <f t="shared" ref="F81:I81" si="2">SUM(F7:F80)</f>
        <v>0</v>
      </c>
      <c r="G81" s="16">
        <f t="shared" si="2"/>
        <v>542442.08000000019</v>
      </c>
      <c r="H81" s="16">
        <f t="shared" si="2"/>
        <v>41430.739999999991</v>
      </c>
      <c r="I81" s="16">
        <f t="shared" si="2"/>
        <v>63054.430000000008</v>
      </c>
      <c r="J81" s="16">
        <f t="shared" ref="J81" si="3">SUM(J7:J80)</f>
        <v>0</v>
      </c>
      <c r="K81" s="16">
        <f t="shared" ref="K81:L81" si="4">SUM(K7:K80)</f>
        <v>68135.399999999994</v>
      </c>
      <c r="L81" s="16">
        <f t="shared" si="4"/>
        <v>188072.35000000003</v>
      </c>
      <c r="M81" s="16">
        <f>SUM(M7:M80)</f>
        <v>354369.73</v>
      </c>
    </row>
    <row r="82" spans="1:13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</sheetData>
  <mergeCells count="3">
    <mergeCell ref="A81:B81"/>
    <mergeCell ref="A4:M4"/>
    <mergeCell ref="A5:M5"/>
  </mergeCells>
  <pageMargins left="0.511811024" right="0.511811024" top="0.78740157499999996" bottom="0.78740157499999996" header="0.31496062000000002" footer="0.31496062000000002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Oliveira</dc:creator>
  <cp:lastModifiedBy>Luísa Lopes Ourique</cp:lastModifiedBy>
  <cp:lastPrinted>2022-03-23T17:42:19Z</cp:lastPrinted>
  <dcterms:created xsi:type="dcterms:W3CDTF">2022-01-12T14:13:22Z</dcterms:created>
  <dcterms:modified xsi:type="dcterms:W3CDTF">2022-03-23T17:42:28Z</dcterms:modified>
</cp:coreProperties>
</file>